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5" windowWidth="18960" windowHeight="11325" tabRatio="789" activeTab="3"/>
  </bookViews>
  <sheets>
    <sheet name="Annexure-III 1 to 3" sheetId="3" r:id="rId1"/>
    <sheet name="Annexure-IV" sheetId="5" r:id="rId2"/>
    <sheet name="Annexure-XIX (LOKTAK)" sheetId="7" r:id="rId3"/>
    <sheet name="LOK 2015-16 vs2016-17" sheetId="8" r:id="rId4"/>
    <sheet name="LOK 201415 vs 2015-16" sheetId="9" r:id="rId5"/>
    <sheet name="LOK 2013-14 vs 2014-15" sheetId="10" r:id="rId6"/>
    <sheet name="LOK 2012-13 vs 2013-14" sheetId="11" r:id="rId7"/>
  </sheets>
  <externalReferences>
    <externalReference r:id="rId8"/>
  </externalReferences>
  <definedNames>
    <definedName name="_xlnm.Print_Area" localSheetId="0">'Annexure-III 1 to 3'!$A$1:$J$109</definedName>
    <definedName name="_xlnm.Print_Area" localSheetId="1">'Annexure-IV'!$A$1:$G$34</definedName>
    <definedName name="_xlnm.Print_Area" localSheetId="2">'Annexure-XIX (LOKTAK)'!$A$1:$O$70</definedName>
    <definedName name="_xlnm.Print_Area" localSheetId="6">'LOK 2012-13 vs 2013-14'!#REF!</definedName>
    <definedName name="_xlnm.Print_Area" localSheetId="5">'LOK 2013-14 vs 2014-15'!#REF!</definedName>
    <definedName name="_xlnm.Print_Area" localSheetId="4">'LOK 201415 vs 2015-16'!#REF!</definedName>
    <definedName name="_xlnm.Print_Area" localSheetId="3">'LOK 2015-16 vs2016-17'!#REF!</definedName>
    <definedName name="_xlnm.Print_Titles" localSheetId="6">'LOK 2012-13 vs 2013-14'!$8:$8</definedName>
    <definedName name="_xlnm.Print_Titles" localSheetId="5">'LOK 2013-14 vs 2014-15'!$8:$8</definedName>
    <definedName name="_xlnm.Print_Titles" localSheetId="4">'LOK 201415 vs 2015-16'!$8:$8</definedName>
    <definedName name="_xlnm.Print_Titles" localSheetId="3">'LOK 2015-16 vs2016-17'!$8:$8</definedName>
  </definedNames>
  <calcPr calcId="125725"/>
</workbook>
</file>

<file path=xl/calcChain.xml><?xml version="1.0" encoding="utf-8"?>
<calcChain xmlns="http://schemas.openxmlformats.org/spreadsheetml/2006/main">
  <c r="E46" i="11"/>
  <c r="E44"/>
  <c r="E42"/>
  <c r="D38"/>
  <c r="C38"/>
  <c r="E37"/>
  <c r="E35"/>
  <c r="E34"/>
  <c r="E33"/>
  <c r="E32"/>
  <c r="D30"/>
  <c r="C30"/>
  <c r="E28"/>
  <c r="E26"/>
  <c r="E25"/>
  <c r="E24"/>
  <c r="E22"/>
  <c r="E19"/>
  <c r="E18"/>
  <c r="D16"/>
  <c r="D45" s="1"/>
  <c r="D47" s="1"/>
  <c r="C16"/>
  <c r="C45" s="1"/>
  <c r="C47" s="1"/>
  <c r="E15"/>
  <c r="E14"/>
  <c r="E11"/>
  <c r="E46" i="10"/>
  <c r="E44"/>
  <c r="E42"/>
  <c r="D38"/>
  <c r="C38"/>
  <c r="E37"/>
  <c r="E35"/>
  <c r="E34"/>
  <c r="E33"/>
  <c r="E32"/>
  <c r="D30"/>
  <c r="D45" s="1"/>
  <c r="D47" s="1"/>
  <c r="C30"/>
  <c r="E28"/>
  <c r="E26"/>
  <c r="E25"/>
  <c r="E24"/>
  <c r="E23"/>
  <c r="E22"/>
  <c r="E19"/>
  <c r="E18"/>
  <c r="D16"/>
  <c r="C16"/>
  <c r="C45" s="1"/>
  <c r="C47" s="1"/>
  <c r="E15"/>
  <c r="E14"/>
  <c r="E11"/>
  <c r="E46" i="9"/>
  <c r="E44"/>
  <c r="E42"/>
  <c r="D38"/>
  <c r="C38"/>
  <c r="E37"/>
  <c r="E35"/>
  <c r="E34"/>
  <c r="E33"/>
  <c r="E32"/>
  <c r="D30"/>
  <c r="C30"/>
  <c r="E28"/>
  <c r="E26"/>
  <c r="E25"/>
  <c r="E24"/>
  <c r="E23"/>
  <c r="E22"/>
  <c r="E19"/>
  <c r="E18"/>
  <c r="D16"/>
  <c r="D45" s="1"/>
  <c r="D47" s="1"/>
  <c r="C16"/>
  <c r="C45" s="1"/>
  <c r="C47" s="1"/>
  <c r="E15"/>
  <c r="E14"/>
  <c r="E11"/>
  <c r="E46" i="8"/>
  <c r="E44"/>
  <c r="E42"/>
  <c r="D38"/>
  <c r="D45" s="1"/>
  <c r="D47" s="1"/>
  <c r="C38"/>
  <c r="E37"/>
  <c r="E35"/>
  <c r="E34"/>
  <c r="E33"/>
  <c r="E32"/>
  <c r="D30"/>
  <c r="C30"/>
  <c r="E28"/>
  <c r="E26"/>
  <c r="E25"/>
  <c r="E24"/>
  <c r="E23"/>
  <c r="E22"/>
  <c r="E19"/>
  <c r="E18"/>
  <c r="D17"/>
  <c r="C17"/>
  <c r="D16"/>
  <c r="C16"/>
  <c r="C45" s="1"/>
  <c r="C47" s="1"/>
  <c r="E15"/>
  <c r="E14"/>
  <c r="E11"/>
  <c r="C51" i="7" l="1"/>
  <c r="D51"/>
  <c r="C53"/>
  <c r="C52" s="1"/>
  <c r="D53"/>
  <c r="D52" s="1"/>
  <c r="E53"/>
  <c r="E51"/>
  <c r="E52" s="1"/>
  <c r="F51"/>
  <c r="F53" s="1"/>
  <c r="F52" s="1"/>
  <c r="G51"/>
  <c r="G53"/>
  <c r="G52" s="1"/>
  <c r="H51"/>
  <c r="H53" s="1"/>
  <c r="H52" s="1"/>
  <c r="I51"/>
  <c r="J51"/>
  <c r="I53"/>
  <c r="I52" s="1"/>
  <c r="J53"/>
  <c r="J52" s="1"/>
  <c r="M53"/>
  <c r="M51"/>
  <c r="N51"/>
  <c r="N53" s="1"/>
  <c r="O51"/>
  <c r="O53" s="1"/>
  <c r="O52" s="1"/>
  <c r="L53"/>
  <c r="L52" s="1"/>
  <c r="L51"/>
  <c r="K51"/>
  <c r="K53" s="1"/>
  <c r="K52" s="1"/>
  <c r="I60" i="3"/>
  <c r="F25"/>
  <c r="I106"/>
  <c r="N52" i="7" l="1"/>
  <c r="M52"/>
  <c r="L75" i="3"/>
  <c r="D75" s="1"/>
  <c r="L74"/>
  <c r="D74" s="1"/>
  <c r="L73"/>
  <c r="D73" s="1"/>
  <c r="L72"/>
  <c r="D72" s="1"/>
  <c r="L71"/>
  <c r="D71" s="1"/>
  <c r="L70"/>
  <c r="D70" s="1"/>
  <c r="L69"/>
  <c r="D69" s="1"/>
  <c r="L68"/>
  <c r="D68" s="1"/>
  <c r="L67"/>
  <c r="D67" s="1"/>
  <c r="L66"/>
  <c r="D66" s="1"/>
  <c r="L65"/>
  <c r="D65" s="1"/>
  <c r="L64"/>
  <c r="D64" s="1"/>
  <c r="I7" i="5"/>
  <c r="I8"/>
  <c r="I9"/>
  <c r="I10"/>
  <c r="I11"/>
  <c r="I12"/>
  <c r="I13"/>
  <c r="I14"/>
  <c r="I15"/>
  <c r="I16"/>
  <c r="I17"/>
  <c r="I6"/>
  <c r="Q14" i="7"/>
  <c r="E56" i="3" l="1"/>
  <c r="E53"/>
  <c r="J59"/>
  <c r="I59"/>
  <c r="J58"/>
  <c r="I58"/>
  <c r="J57"/>
  <c r="I57"/>
  <c r="J56"/>
  <c r="I56"/>
  <c r="J55"/>
  <c r="I55"/>
  <c r="J54"/>
  <c r="I54"/>
  <c r="J53"/>
  <c r="I53"/>
  <c r="J52"/>
  <c r="I52"/>
  <c r="J51"/>
  <c r="I51"/>
  <c r="J50"/>
  <c r="I50"/>
  <c r="J49"/>
  <c r="I49"/>
  <c r="J48"/>
  <c r="I48"/>
  <c r="J47"/>
  <c r="I47"/>
  <c r="J46"/>
  <c r="I46"/>
  <c r="J45"/>
  <c r="I45"/>
  <c r="J44"/>
  <c r="I44"/>
  <c r="J43"/>
  <c r="I43"/>
  <c r="I42"/>
  <c r="F59"/>
  <c r="E59"/>
  <c r="F58"/>
  <c r="E58"/>
  <c r="F57"/>
  <c r="E57"/>
  <c r="F56"/>
  <c r="F55"/>
  <c r="E55"/>
  <c r="F54"/>
  <c r="E54"/>
  <c r="F53"/>
  <c r="F52"/>
  <c r="E52"/>
  <c r="F51"/>
  <c r="E51"/>
  <c r="F50"/>
  <c r="E50"/>
  <c r="F49"/>
  <c r="E49"/>
  <c r="F48"/>
  <c r="E48"/>
  <c r="F47"/>
  <c r="E47"/>
  <c r="F46"/>
  <c r="E46"/>
  <c r="F45"/>
  <c r="E45"/>
  <c r="F44"/>
  <c r="E44"/>
  <c r="F43"/>
  <c r="E43"/>
  <c r="E42"/>
  <c r="F18" i="5"/>
  <c r="E18"/>
  <c r="C18" l="1"/>
  <c r="B18"/>
  <c r="D18" l="1"/>
</calcChain>
</file>

<file path=xl/sharedStrings.xml><?xml version="1.0" encoding="utf-8"?>
<sst xmlns="http://schemas.openxmlformats.org/spreadsheetml/2006/main" count="604" uniqueCount="278">
  <si>
    <r>
      <rPr>
        <sz val="10"/>
        <rFont val="Arial"/>
        <family val="2"/>
      </rPr>
      <t>Name of Company</t>
    </r>
  </si>
  <si>
    <r>
      <rPr>
        <sz val="10"/>
        <rFont val="Arial"/>
        <family val="2"/>
      </rPr>
      <t>MW</t>
    </r>
  </si>
  <si>
    <r>
      <rPr>
        <b/>
        <sz val="10"/>
        <rFont val="Arial"/>
        <family val="2"/>
      </rPr>
      <t>Period</t>
    </r>
  </si>
  <si>
    <r>
      <rPr>
        <b/>
        <sz val="10"/>
        <rFont val="Arial"/>
        <family val="2"/>
      </rPr>
      <t>Generation :</t>
    </r>
  </si>
  <si>
    <r>
      <rPr>
        <sz val="10"/>
        <rFont val="Arial"/>
        <family val="2"/>
      </rPr>
      <t>(Days)</t>
    </r>
  </si>
  <si>
    <r>
      <rPr>
        <sz val="10"/>
        <rFont val="Arial"/>
        <family val="2"/>
      </rPr>
      <t>Cost    of    spares    actually</t>
    </r>
    <r>
      <rPr>
        <sz val="10"/>
        <rFont val="Times New Roman"/>
        <family val="1"/>
      </rPr>
      <t xml:space="preserve"> </t>
    </r>
    <r>
      <rPr>
        <sz val="10"/>
        <rFont val="Arial"/>
        <family val="2"/>
      </rPr>
      <t>consumed</t>
    </r>
  </si>
  <si>
    <r>
      <rPr>
        <sz val="10"/>
        <rFont val="Arial"/>
        <family val="2"/>
      </rPr>
      <t>Average stock of spares</t>
    </r>
  </si>
  <si>
    <r>
      <rPr>
        <sz val="10"/>
        <rFont val="Arial"/>
        <family val="2"/>
      </rPr>
      <t>(Rs. Lakhs)</t>
    </r>
  </si>
  <si>
    <r>
      <rPr>
        <sz val="10"/>
        <rFont val="Arial"/>
        <family val="2"/>
      </rPr>
      <t>Name of Station</t>
    </r>
  </si>
  <si>
    <r>
      <rPr>
        <b/>
        <u/>
        <sz val="10"/>
        <rFont val="Arial"/>
        <family val="2"/>
      </rPr>
      <t>SH 2/3</t>
    </r>
  </si>
  <si>
    <r>
      <rPr>
        <sz val="10"/>
        <rFont val="Arial"/>
        <family val="2"/>
      </rPr>
      <t xml:space="preserve">Installed Capacity and
</t>
    </r>
    <r>
      <rPr>
        <sz val="10"/>
        <rFont val="Arial"/>
        <family val="2"/>
      </rPr>
      <t>Configuration</t>
    </r>
  </si>
  <si>
    <r>
      <rPr>
        <sz val="10"/>
        <rFont val="Arial"/>
        <family val="2"/>
      </rPr>
      <t>(MW)</t>
    </r>
  </si>
  <si>
    <r>
      <rPr>
        <sz val="10"/>
        <rFont val="Arial"/>
        <family val="2"/>
      </rPr>
      <t>Station Location</t>
    </r>
  </si>
  <si>
    <r>
      <rPr>
        <sz val="10"/>
        <rFont val="Arial"/>
        <family val="2"/>
      </rPr>
      <t>Under</t>
    </r>
    <r>
      <rPr>
        <sz val="10"/>
        <rFont val="Times New Roman"/>
        <family val="1"/>
      </rPr>
      <t xml:space="preserve"> </t>
    </r>
    <r>
      <rPr>
        <sz val="10"/>
        <rFont val="Arial"/>
        <family val="2"/>
      </rPr>
      <t>ground or</t>
    </r>
    <r>
      <rPr>
        <sz val="10"/>
        <rFont val="Times New Roman"/>
        <family val="1"/>
      </rPr>
      <t xml:space="preserve"> </t>
    </r>
    <r>
      <rPr>
        <sz val="10"/>
        <rFont val="Arial"/>
        <family val="2"/>
      </rPr>
      <t>Surface</t>
    </r>
  </si>
  <si>
    <r>
      <rPr>
        <sz val="10"/>
        <rFont val="Arial"/>
        <family val="2"/>
      </rPr>
      <t>Type of Excitation System</t>
    </r>
  </si>
  <si>
    <r>
      <rPr>
        <sz val="10"/>
        <rFont val="Arial"/>
        <family val="2"/>
      </rPr>
      <t>Live Storage Capacity</t>
    </r>
  </si>
  <si>
    <r>
      <rPr>
        <sz val="10"/>
        <rFont val="Arial"/>
        <family val="2"/>
      </rPr>
      <t>Rated Head</t>
    </r>
  </si>
  <si>
    <r>
      <rPr>
        <sz val="10"/>
        <rFont val="Arial"/>
        <family val="2"/>
      </rPr>
      <t>Metres</t>
    </r>
  </si>
  <si>
    <r>
      <rPr>
        <sz val="10"/>
        <rFont val="Arial"/>
        <family val="2"/>
      </rPr>
      <t xml:space="preserve">Head at Full Reservoir Level
</t>
    </r>
    <r>
      <rPr>
        <sz val="10"/>
        <rFont val="Arial"/>
        <family val="2"/>
      </rPr>
      <t>(FRL)</t>
    </r>
  </si>
  <si>
    <r>
      <rPr>
        <sz val="10"/>
        <rFont val="Arial"/>
        <family val="2"/>
      </rPr>
      <t xml:space="preserve">Head at Minimum Draw down
</t>
    </r>
    <r>
      <rPr>
        <sz val="10"/>
        <rFont val="Arial"/>
        <family val="2"/>
      </rPr>
      <t>Level (MDDL)</t>
    </r>
  </si>
  <si>
    <r>
      <rPr>
        <sz val="10"/>
        <rFont val="Arial"/>
        <family val="2"/>
      </rPr>
      <t>MW Capability at FRL</t>
    </r>
  </si>
  <si>
    <r>
      <rPr>
        <sz val="10"/>
        <rFont val="Arial"/>
        <family val="2"/>
      </rPr>
      <t>MW Capability at MDDL</t>
    </r>
  </si>
  <si>
    <r>
      <rPr>
        <b/>
        <sz val="10"/>
        <rFont val="Arial"/>
        <family val="2"/>
      </rPr>
      <t>Cost of spares :</t>
    </r>
  </si>
  <si>
    <r>
      <rPr>
        <sz val="10"/>
        <rFont val="Arial"/>
        <family val="2"/>
      </rPr>
      <t>Cost of spares included in the</t>
    </r>
    <r>
      <rPr>
        <sz val="10"/>
        <rFont val="Times New Roman"/>
        <family val="1"/>
      </rPr>
      <t xml:space="preserve"> </t>
    </r>
    <r>
      <rPr>
        <sz val="10"/>
        <rFont val="Arial"/>
        <family val="2"/>
      </rPr>
      <t xml:space="preserve">capital cost for the purpose of
</t>
    </r>
    <r>
      <rPr>
        <sz val="10"/>
        <rFont val="Arial"/>
        <family val="2"/>
      </rPr>
      <t>tariff</t>
    </r>
  </si>
  <si>
    <r>
      <rPr>
        <sz val="10"/>
        <rFont val="Arial"/>
        <family val="2"/>
      </rPr>
      <t>(MU)</t>
    </r>
  </si>
  <si>
    <r>
      <rPr>
        <b/>
        <u/>
        <sz val="10"/>
        <rFont val="Arial"/>
        <family val="2"/>
      </rPr>
      <t>Annexure-III</t>
    </r>
  </si>
  <si>
    <r>
      <rPr>
        <sz val="10"/>
        <rFont val="Arial"/>
        <family val="2"/>
      </rPr>
      <t>Weighted Average duration of</t>
    </r>
    <r>
      <rPr>
        <sz val="10"/>
        <rFont val="Times New Roman"/>
        <family val="1"/>
      </rPr>
      <t xml:space="preserve"> </t>
    </r>
    <r>
      <rPr>
        <sz val="10"/>
        <rFont val="Arial"/>
        <family val="2"/>
      </rPr>
      <t xml:space="preserve">outages </t>
    </r>
    <r>
      <rPr>
        <b/>
        <sz val="10"/>
        <rFont val="Arial"/>
        <family val="2"/>
      </rPr>
      <t>( Unit-wise details)</t>
    </r>
  </si>
  <si>
    <r>
      <rPr>
        <sz val="10"/>
        <rFont val="Arial"/>
        <family val="2"/>
      </rPr>
      <t>Scheduled outages</t>
    </r>
  </si>
  <si>
    <r>
      <rPr>
        <sz val="10"/>
        <rFont val="Arial"/>
        <family val="2"/>
      </rPr>
      <t>Forced outages</t>
    </r>
  </si>
  <si>
    <r>
      <rPr>
        <sz val="10"/>
        <rFont val="Arial"/>
        <family val="2"/>
      </rPr>
      <t>April</t>
    </r>
  </si>
  <si>
    <r>
      <rPr>
        <sz val="10"/>
        <rFont val="Arial"/>
        <family val="2"/>
      </rPr>
      <t>1-10</t>
    </r>
  </si>
  <si>
    <r>
      <rPr>
        <sz val="10"/>
        <rFont val="Arial"/>
        <family val="2"/>
      </rPr>
      <t>October</t>
    </r>
  </si>
  <si>
    <r>
      <rPr>
        <sz val="10"/>
        <rFont val="Arial"/>
        <family val="2"/>
      </rPr>
      <t>11-20</t>
    </r>
  </si>
  <si>
    <r>
      <rPr>
        <sz val="10"/>
        <rFont val="Arial"/>
        <family val="2"/>
      </rPr>
      <t>21-30</t>
    </r>
  </si>
  <si>
    <r>
      <rPr>
        <sz val="10"/>
        <rFont val="Arial"/>
        <family val="2"/>
      </rPr>
      <t>21-31</t>
    </r>
  </si>
  <si>
    <r>
      <rPr>
        <sz val="10"/>
        <rFont val="Arial"/>
        <family val="2"/>
      </rPr>
      <t>May</t>
    </r>
  </si>
  <si>
    <r>
      <rPr>
        <sz val="10"/>
        <rFont val="Arial"/>
        <family val="2"/>
      </rPr>
      <t>November</t>
    </r>
  </si>
  <si>
    <r>
      <rPr>
        <sz val="10"/>
        <rFont val="Arial"/>
        <family val="2"/>
      </rPr>
      <t>June</t>
    </r>
  </si>
  <si>
    <r>
      <rPr>
        <sz val="10"/>
        <rFont val="Arial"/>
        <family val="2"/>
      </rPr>
      <t>December</t>
    </r>
  </si>
  <si>
    <r>
      <rPr>
        <sz val="10"/>
        <rFont val="Arial"/>
        <family val="2"/>
      </rPr>
      <t>July</t>
    </r>
  </si>
  <si>
    <r>
      <rPr>
        <sz val="10"/>
        <rFont val="Arial"/>
        <family val="2"/>
      </rPr>
      <t>January</t>
    </r>
  </si>
  <si>
    <r>
      <rPr>
        <sz val="10"/>
        <rFont val="Arial"/>
        <family val="2"/>
      </rPr>
      <t>August</t>
    </r>
  </si>
  <si>
    <r>
      <rPr>
        <sz val="10"/>
        <rFont val="Arial"/>
        <family val="2"/>
      </rPr>
      <t>February</t>
    </r>
  </si>
  <si>
    <r>
      <rPr>
        <sz val="10"/>
        <rFont val="Arial"/>
        <family val="2"/>
      </rPr>
      <t>21-28</t>
    </r>
  </si>
  <si>
    <r>
      <rPr>
        <sz val="10"/>
        <rFont val="Arial"/>
        <family val="2"/>
      </rPr>
      <t>September</t>
    </r>
  </si>
  <si>
    <r>
      <rPr>
        <sz val="10"/>
        <rFont val="Arial"/>
        <family val="2"/>
      </rPr>
      <t>March</t>
    </r>
  </si>
  <si>
    <r>
      <rPr>
        <sz val="12"/>
        <rFont val="Arial"/>
        <family val="2"/>
      </rPr>
      <t>Total</t>
    </r>
  </si>
  <si>
    <r>
      <rPr>
        <b/>
        <sz val="12"/>
        <rFont val="Arial"/>
        <family val="2"/>
      </rPr>
      <t>Annexure –IV</t>
    </r>
  </si>
  <si>
    <r>
      <rPr>
        <sz val="11"/>
        <rFont val="Calibri"/>
        <family val="2"/>
      </rPr>
      <t>April</t>
    </r>
  </si>
  <si>
    <r>
      <rPr>
        <sz val="11"/>
        <rFont val="Calibri"/>
        <family val="2"/>
      </rPr>
      <t>May</t>
    </r>
  </si>
  <si>
    <r>
      <rPr>
        <sz val="11"/>
        <rFont val="Calibri"/>
        <family val="2"/>
      </rPr>
      <t>June</t>
    </r>
  </si>
  <si>
    <r>
      <rPr>
        <sz val="11"/>
        <rFont val="Calibri"/>
        <family val="2"/>
      </rPr>
      <t>July</t>
    </r>
  </si>
  <si>
    <r>
      <rPr>
        <sz val="11"/>
        <rFont val="Calibri"/>
        <family val="2"/>
      </rPr>
      <t>August</t>
    </r>
  </si>
  <si>
    <r>
      <rPr>
        <sz val="11"/>
        <rFont val="Calibri"/>
        <family val="2"/>
      </rPr>
      <t>September</t>
    </r>
  </si>
  <si>
    <r>
      <rPr>
        <sz val="11"/>
        <rFont val="Calibri"/>
        <family val="2"/>
      </rPr>
      <t>October</t>
    </r>
  </si>
  <si>
    <r>
      <rPr>
        <sz val="11"/>
        <rFont val="Calibri"/>
        <family val="2"/>
      </rPr>
      <t>November</t>
    </r>
  </si>
  <si>
    <r>
      <rPr>
        <sz val="11"/>
        <rFont val="Calibri"/>
        <family val="2"/>
      </rPr>
      <t>December</t>
    </r>
  </si>
  <si>
    <r>
      <rPr>
        <sz val="11"/>
        <rFont val="Calibri"/>
        <family val="2"/>
      </rPr>
      <t>January</t>
    </r>
  </si>
  <si>
    <r>
      <rPr>
        <sz val="11"/>
        <rFont val="Calibri"/>
        <family val="2"/>
      </rPr>
      <t>February</t>
    </r>
  </si>
  <si>
    <r>
      <rPr>
        <sz val="11"/>
        <rFont val="Calibri"/>
        <family val="2"/>
      </rPr>
      <t>March</t>
    </r>
  </si>
  <si>
    <r>
      <rPr>
        <sz val="11"/>
        <rFont val="Calibri"/>
        <family val="2"/>
      </rPr>
      <t>Annual</t>
    </r>
  </si>
  <si>
    <t>2013-14</t>
  </si>
  <si>
    <t>2015-16</t>
  </si>
  <si>
    <t>2016-17</t>
  </si>
  <si>
    <t>Design Energy as approved by CEA (MU)</t>
  </si>
  <si>
    <t>Pro-forma for furnishing Actual annual performance/operational data for the Hydro Electric generating stations for the 5-year period from 2012-13 to 2016-17</t>
  </si>
  <si>
    <r>
      <rPr>
        <sz val="10"/>
        <rFont val="Arial"/>
        <family val="2"/>
      </rPr>
      <t>(Million</t>
    </r>
    <r>
      <rPr>
        <sz val="10"/>
        <rFont val="Times New Roman"/>
        <family val="1"/>
      </rPr>
      <t xml:space="preserve"> </t>
    </r>
    <r>
      <rPr>
        <sz val="10"/>
        <rFont val="Arial"/>
        <family val="2"/>
      </rPr>
      <t>Cubic)</t>
    </r>
  </si>
  <si>
    <r>
      <rPr>
        <sz val="10"/>
        <rFont val="Arial"/>
        <family val="2"/>
      </rPr>
      <t>Actual   Gross   Generation   at Generator Terminals</t>
    </r>
  </si>
  <si>
    <r>
      <rPr>
        <sz val="10"/>
        <rFont val="Arial"/>
        <family val="2"/>
      </rPr>
      <t>Actual Net Generation Ex-bus including free power</t>
    </r>
  </si>
  <si>
    <r>
      <rPr>
        <sz val="10"/>
        <rFont val="Arial"/>
        <family val="2"/>
      </rPr>
      <t>Scheduled  generation  Ex-bus including free power</t>
    </r>
  </si>
  <si>
    <r>
      <rPr>
        <sz val="10"/>
        <rFont val="Arial"/>
        <family val="2"/>
      </rPr>
      <t>Actual Auxiliary Energy Consumption excluding colony consumption</t>
    </r>
  </si>
  <si>
    <r>
      <rPr>
        <sz val="10"/>
        <rFont val="Arial"/>
        <family val="2"/>
      </rPr>
      <t>Average    Declared    Capacity (DC) during the year</t>
    </r>
  </si>
  <si>
    <t>Particulars</t>
  </si>
  <si>
    <t>Units</t>
  </si>
  <si>
    <t>2012-13</t>
  </si>
  <si>
    <t>2014-15</t>
  </si>
  <si>
    <t>Actual  Energy  supplied to Colony from the station</t>
  </si>
  <si>
    <t>SH 1/3</t>
  </si>
  <si>
    <t>Period</t>
  </si>
  <si>
    <t>Storage Hydro plants shall also furnish actual monthly average peaking generation in MW achieved during the period 2012-13 to 2016-17 against the monthly average peaking capability approved by CEAas per following format:</t>
  </si>
  <si>
    <t>Expected  Avg.  of  daily 3-hour peaking capacity as approved by CEA</t>
  </si>
  <si>
    <t>Actual monthly average of daily 3-hour peaking (MW) for the period 2012-13 to 2016-17</t>
  </si>
  <si>
    <t>Month</t>
  </si>
  <si>
    <t xml:space="preserve"> Declared Capacity should be as per Regulation 31(3) of CERC Tariff Regulations for the period 2014-19 including month wise information may be furnished.</t>
  </si>
  <si>
    <t>Any  relevant  point  or  a  specific  fact  having  bearing  on  performance  or  operating parameters may also be highlighted or brought to the notice of the Commission.</t>
  </si>
  <si>
    <t>List of beneficiaries/customers along with allocation by GoI including (allocation of unallocated share) / capacity as contracted should also be furnished separately for each generating station.</t>
  </si>
  <si>
    <t>Annexure III</t>
  </si>
  <si>
    <t>SH 3/3</t>
  </si>
  <si>
    <t>Plant Availability Factor Achieved (%)</t>
  </si>
  <si>
    <t>Reasons for shortfall in PAF
achieved vis-a-vis NAPAF</t>
  </si>
  <si>
    <t>Plant Load Factor Achieved (%)</t>
  </si>
  <si>
    <t>Reasons for shortfall in PLF
achieved vis-a-vis Target PLF</t>
  </si>
  <si>
    <t>2004-05</t>
  </si>
  <si>
    <t>2005-06</t>
  </si>
  <si>
    <t>2006-07</t>
  </si>
  <si>
    <t>2007-08</t>
  </si>
  <si>
    <t>2008-09</t>
  </si>
  <si>
    <t>2009-10</t>
  </si>
  <si>
    <t>2010-11</t>
  </si>
  <si>
    <t>2011-12</t>
  </si>
  <si>
    <t>(e) Operation and maintenance cost (finally admitted by CERC)</t>
  </si>
  <si>
    <t>Name of the Utility</t>
  </si>
  <si>
    <t>Name of the Generating Station</t>
  </si>
  <si>
    <t>Station/ Stage/ Unit</t>
  </si>
  <si>
    <t>Fuel Type (Coal/ Lignite/ Gas/ Liquid Fuel/ Nuclear/ Hydro</t>
  </si>
  <si>
    <t>Capacity of Plant (MW)</t>
  </si>
  <si>
    <t>COD</t>
  </si>
  <si>
    <t>Plant Load Factors (PLF) (%)</t>
  </si>
  <si>
    <t>Scheduled Energy (MU)</t>
  </si>
  <si>
    <t>Scheduled Generation (MU)</t>
  </si>
  <si>
    <t>Actual Generation (MU)</t>
  </si>
  <si>
    <t>Value of coal (Rs. Lakh)</t>
  </si>
  <si>
    <t>Value of Oil (Rs. lakh)</t>
  </si>
  <si>
    <t>Station Heat Rate (kcal/kwh)</t>
  </si>
  <si>
    <t>Equity (Rs. Crore)</t>
  </si>
  <si>
    <t>Absolute value</t>
  </si>
  <si>
    <t>Rate (%)</t>
  </si>
  <si>
    <t>(b) interest on Loan</t>
  </si>
  <si>
    <t>(d) Interest on working Capital</t>
  </si>
  <si>
    <t>(f) Compensation Allowances</t>
  </si>
  <si>
    <t>Energy Charge (Rs./Kwh)</t>
  </si>
  <si>
    <t>Total tariff (Rs. Kwh)</t>
  </si>
  <si>
    <t>DSM Generation (MU)</t>
  </si>
  <si>
    <t>DSM Rate (Ps/Kwh)</t>
  </si>
  <si>
    <t>Revenue from DSM (Rs. Crore)</t>
  </si>
  <si>
    <t>Annexure-XIX</t>
  </si>
  <si>
    <r>
      <rPr>
        <b/>
        <sz val="11"/>
        <rFont val="Arial"/>
        <family val="2"/>
      </rPr>
      <t xml:space="preserve">                            PLANT AVAILABILITY/SCHEDULED PLANT LOAD FACTOR ACHIEVED
</t>
    </r>
    <r>
      <rPr>
        <sz val="11"/>
        <rFont val="Arial"/>
        <family val="2"/>
      </rPr>
      <t>Generating company: NHPC LTD.
Name of Generating station: Loktak Power Station
Installed Capacity (MW) : 105 MW
Normative Annual Plant Availability Factor (%) approved by Commission : 85%</t>
    </r>
  </si>
  <si>
    <t>Surface</t>
  </si>
  <si>
    <t>Static</t>
  </si>
  <si>
    <t>Loktak Power Station</t>
  </si>
  <si>
    <t>NHPC LTD.</t>
  </si>
  <si>
    <t>298 M</t>
  </si>
  <si>
    <t>312.40 M</t>
  </si>
  <si>
    <t>309.05 M</t>
  </si>
  <si>
    <t>Not Available</t>
  </si>
  <si>
    <t>(MU)</t>
  </si>
  <si>
    <t>Cost  of  spares  capitalized  in books of accounts</t>
  </si>
  <si>
    <t>3x35MW</t>
  </si>
  <si>
    <t>Hydro</t>
  </si>
  <si>
    <t>105 MW</t>
  </si>
  <si>
    <t>Month wise Design Energy (Existing)</t>
  </si>
  <si>
    <t>Month wise Design Energy (Post R&amp;M)</t>
  </si>
  <si>
    <t>Note:</t>
  </si>
  <si>
    <t>CEA vide its Letter No 19/10(R&amp;M(Loktak)/2016 एचपीए-11/694 दिनांक 24/11/2016 has approved Deisng Energy of 562.73 MU</t>
  </si>
  <si>
    <t>2. The capital cost sl no. 23 &amp; equity at sl no. 21 has been considered as closing equity &amp; capital cost respectively as on 31st March of respective year.</t>
  </si>
  <si>
    <t xml:space="preserve">3. The depreciation at Sl No. 24(c) for the period 2004-09 is inclusive of Advance Against Depreciation (AAD) </t>
  </si>
  <si>
    <t>NA</t>
  </si>
  <si>
    <t>Not Applicable</t>
  </si>
  <si>
    <t>As the power Station has already completed 12 years, remaining depreciation is uniformily distributed over the balance useful life.</t>
  </si>
  <si>
    <t>AFC (Rs. Crores)</t>
  </si>
  <si>
    <t>Note: Generating Companies are required to submit data for all generating stations.</t>
  </si>
  <si>
    <t>The data provided for the corresponding years need to mention as Actual or provisional.</t>
  </si>
  <si>
    <t>Data for each Unit and Stage is required to be submitted in additional sheets as per the format.</t>
  </si>
  <si>
    <r>
      <rPr>
        <b/>
        <sz val="12"/>
        <rFont val="Arial"/>
        <family val="2"/>
      </rPr>
      <t>Plant  Availability  Factor  (PAF) (%)</t>
    </r>
  </si>
  <si>
    <r>
      <rPr>
        <b/>
        <sz val="12"/>
        <rFont val="Arial"/>
        <family val="2"/>
      </rPr>
      <t>Quantum  of  coal  consumption (MT)</t>
    </r>
  </si>
  <si>
    <r>
      <rPr>
        <b/>
        <sz val="12"/>
        <rFont val="Arial"/>
        <family val="2"/>
      </rPr>
      <t>Specific     Coal     Consumption (kg/kwh)</t>
    </r>
  </si>
  <si>
    <r>
      <rPr>
        <b/>
        <sz val="12"/>
        <rFont val="Arial"/>
        <family val="2"/>
      </rPr>
      <t>Gross  Calorific  Value  of  Coal (Kcal/ Kg)</t>
    </r>
  </si>
  <si>
    <r>
      <rPr>
        <b/>
        <sz val="12"/>
        <rFont val="Arial"/>
        <family val="2"/>
      </rPr>
      <t>Heat Contribution of Coal (Kcal/ kwh)</t>
    </r>
  </si>
  <si>
    <r>
      <rPr>
        <b/>
        <sz val="12"/>
        <rFont val="Arial"/>
        <family val="2"/>
      </rPr>
      <t>Cost Of Specific Coal Consumption (Rs./Kwh) – Finally admitted by CERC</t>
    </r>
  </si>
  <si>
    <r>
      <rPr>
        <b/>
        <sz val="12"/>
        <rFont val="Arial"/>
        <family val="2"/>
      </rPr>
      <t>Quantum  of  Oil  Consumption (Lit.)</t>
    </r>
  </si>
  <si>
    <r>
      <rPr>
        <b/>
        <sz val="12"/>
        <rFont val="Arial"/>
        <family val="2"/>
      </rPr>
      <t>Gross   calorific   value   of   oil (kcal/lit)</t>
    </r>
  </si>
  <si>
    <r>
      <rPr>
        <b/>
        <sz val="12"/>
        <rFont val="Arial"/>
        <family val="2"/>
      </rPr>
      <t>Specific  Oil  Consumption  (ml/ kwh)</t>
    </r>
  </si>
  <si>
    <r>
      <rPr>
        <b/>
        <sz val="12"/>
        <rFont val="Arial"/>
        <family val="2"/>
      </rPr>
      <t>Cost Of Specific Oil Consumption (Rs./Kwh) – Finally admitted by CERC</t>
    </r>
  </si>
  <si>
    <r>
      <rPr>
        <b/>
        <sz val="12"/>
        <rFont val="Arial"/>
        <family val="2"/>
      </rPr>
      <t>Heat  Contribution  of  Oil  (Kcal/ kwh)</t>
    </r>
  </si>
  <si>
    <r>
      <rPr>
        <b/>
        <sz val="12"/>
        <rFont val="Arial"/>
        <family val="2"/>
      </rPr>
      <t>Auxiliary  Energy  Consumption (%)</t>
    </r>
  </si>
  <si>
    <r>
      <rPr>
        <b/>
        <sz val="12"/>
        <rFont val="Arial"/>
        <family val="2"/>
      </rPr>
      <t>Working  Capital  (Rs.  Crore)  –
finally admitted by CERC</t>
    </r>
  </si>
  <si>
    <r>
      <rPr>
        <b/>
        <sz val="12"/>
        <rFont val="Arial"/>
        <family val="2"/>
      </rPr>
      <t>Capital cost (Rs. Crore) – finally admitted by CERC</t>
    </r>
  </si>
  <si>
    <r>
      <rPr>
        <b/>
        <sz val="12"/>
        <rFont val="Arial"/>
        <family val="2"/>
      </rPr>
      <t>Capacity Charges/ Annual Fixed Cost (AFC)</t>
    </r>
  </si>
  <si>
    <r>
      <rPr>
        <b/>
        <sz val="12"/>
        <rFont val="Arial"/>
        <family val="2"/>
      </rPr>
      <t>(a) Return on equity  – pre tax (admitted by CERC)</t>
    </r>
  </si>
  <si>
    <r>
      <rPr>
        <b/>
        <sz val="12"/>
        <rFont val="Arial"/>
        <family val="2"/>
      </rPr>
      <t>Rate  (%)  –  Weighted  Average Rate</t>
    </r>
  </si>
  <si>
    <r>
      <rPr>
        <b/>
        <sz val="12"/>
        <rFont val="Arial"/>
        <family val="2"/>
      </rPr>
      <t>(c) Depreciation (finally allowed by CERC)</t>
    </r>
  </si>
  <si>
    <r>
      <rPr>
        <b/>
        <sz val="12"/>
        <rFont val="Arial"/>
        <family val="2"/>
      </rPr>
      <t>Revenue  realisation  before  tax (Rs. Crore)</t>
    </r>
  </si>
  <si>
    <r>
      <t xml:space="preserve">4. </t>
    </r>
    <r>
      <rPr>
        <b/>
        <sz val="12"/>
        <color rgb="FF000000"/>
        <rFont val="Arial"/>
        <family val="2"/>
      </rPr>
      <t>*</t>
    </r>
    <r>
      <rPr>
        <sz val="12"/>
        <color rgb="FF000000"/>
        <rFont val="Arial"/>
        <family val="2"/>
      </rPr>
      <t xml:space="preserve"> The Return On Equity (ROE) at Sl No. 24(a) for the period 2004-09 is exclusive of Tax as the same was not part of AFC &amp; separately reimbursable from beneficiaries.</t>
    </r>
  </si>
  <si>
    <r>
      <rPr>
        <i/>
        <sz val="12"/>
        <rFont val="Arial"/>
        <family val="2"/>
      </rPr>
      <t>This is a general format. Plants of different fuel users have to fill the cells as applicable to them. Tariff for the Hydro may be understood as composite tariff.</t>
    </r>
  </si>
  <si>
    <t>1. The data at Sl No. 20 to 27 has been filled based on CERC orders dated 18.09.2015, 13.02.2014, 10.02.2010 &amp; 27.10.2009</t>
  </si>
  <si>
    <r>
      <t xml:space="preserve">Debt at the end of the year (Rs. Crore) </t>
    </r>
    <r>
      <rPr>
        <b/>
        <sz val="14"/>
        <rFont val="Arial"/>
        <family val="2"/>
      </rPr>
      <t>^</t>
    </r>
  </si>
  <si>
    <r>
      <t xml:space="preserve">Rate (%) </t>
    </r>
    <r>
      <rPr>
        <b/>
        <sz val="14"/>
        <rFont val="Arial"/>
        <family val="2"/>
      </rPr>
      <t>*</t>
    </r>
  </si>
  <si>
    <t>5. ^ The Normative debt at the end of the year (sl no.20) has been considered as ZERO as the gross normative loan is fully repaid &amp; allowed depreciation in respectve years are more than 70% of admitted additional capitalization.</t>
  </si>
  <si>
    <t>Profit/ loss before tax (Rs. Crore)</t>
  </si>
  <si>
    <t>6. # NHPC calculate Corporate Tax as a whole after considering all the admissible deductions, exemptions etc. as per Income Tax Act. Therefore unitwise calculation has not been made.</t>
  </si>
  <si>
    <t>Revenue   realisation   after   tax (Rs. Crore) #</t>
  </si>
  <si>
    <t xml:space="preserve">DETAILS OF OPERATION AND MAINTENANCE EXPENSES </t>
  </si>
  <si>
    <t>Name of the Company : National Hydroelectric Power Corporation Ltd</t>
  </si>
  <si>
    <t>Name of Power Station: Loktak Power Station</t>
  </si>
  <si>
    <t>Sl. No.</t>
  </si>
  <si>
    <t>ITEMS</t>
  </si>
  <si>
    <t>Variation from Previous yr %</t>
  </si>
  <si>
    <t>Justification of Variation from P.Y.</t>
  </si>
  <si>
    <t xml:space="preserve"> </t>
  </si>
  <si>
    <t>(A)</t>
  </si>
  <si>
    <t>Breakup of O&amp;M Expenses</t>
  </si>
  <si>
    <t xml:space="preserve">Consumption of stores &amp; spares </t>
  </si>
  <si>
    <t>Power Station is towards completion of its life. Increase in F.Y. 2016-17 is due to more consumption of Stores and Spares during annual maintenance as compare to that during the Previous Year.</t>
  </si>
  <si>
    <t>Repair &amp; Maintenance</t>
  </si>
  <si>
    <t>For Dam,Intake,WCS,De-silting chamber</t>
  </si>
  <si>
    <t>Power Station is towards completion of its life. The protection work at right as well as left bank of Barrage is required in every /alternate  year due to damage is made by water flow at downstream level. Hence various protection works considering also the suggestions made by Dam Safety Team, were under taken at left and right bank of Ithai Barrage in F.Y. 2016-17 which have an additional impact of Rs.1 Cr. on R&amp;M of Dam &amp; Reservoir during F.Y. 2016-2017. Secondly some stone pitching works which have additional impact of Rs0.80 cr., were under taken between emergency gate to bamboo trash for slope protection in both side i.e. left as well as right sides of power channel as the same were got damaged over the past years. Moreover considerable portion of R&amp;M expenditures constitutes deployment of manpower services where expnditures increased more than 40% comparing to previous year on account of enhancement of minimum wages.</t>
  </si>
  <si>
    <t>For Power House and all other works</t>
  </si>
  <si>
    <t>There is positive variation of 16% comparing to previous year.  The variation is due to various small works related to Other Building were undertaken by Power Station during F.Y. 2016-2017. Power Station is 33 years old and various old structure required repair works. The security of Power Station at Leimatak and Ithai Barrage rest with the CRPF to whom NHPC have to provide various structures like Barrack and Morcha. R&amp;M of other building constitutes considerable portion of expenditures towards these structure also. Moreover various other buildings like boundry walls of Loktak, Leimatak etc., KV Schools were repaired during F.Y. 2016-2017 which increases the expenditures under the head as compare to previous year. Moreover considerable portion of R&amp;M expenditures constitutes deployment of manpower services where expnditures increased more than 40% comparing to previous year on account of enhancement of minimum wages.</t>
  </si>
  <si>
    <t>Sub-Total (Repair and Maintenance)</t>
  </si>
  <si>
    <t xml:space="preserve">Insurance </t>
  </si>
  <si>
    <t>Security  Expenses</t>
  </si>
  <si>
    <t>Increase is due to requirement of additional security, accordingly strength of gaurds in totality, got increased from 105nos. to 110 nos.</t>
  </si>
  <si>
    <t>Administrative Expenses</t>
  </si>
  <si>
    <t xml:space="preserve">Rent  </t>
  </si>
  <si>
    <t>Actual expenditures incurred under the head in F.Y, 2016-17 were 49.70 Lakh.  An entry of Rs.13 lakh, against provisional liablity created on 31.12.2016 was wrongly reversed from this head which cuases to decrease the total amount comparing to previous year.</t>
  </si>
  <si>
    <t xml:space="preserve">Electricity charges  </t>
  </si>
  <si>
    <t>Power station has taken the supply of electricity from MSEB for Ithai Barrage and Liasion office at Imphal in F.Y. 2016-17. Previous year/(s), electricty had to supply from MSEB due to replacement of 2 nos. 11 KV Line of Power Station supplying electricty to Loktak. Hence electricity charges substantially decreased comparing to Previous Year.</t>
  </si>
  <si>
    <t xml:space="preserve">Travelling &amp; Conveyance  </t>
  </si>
  <si>
    <t>Expenditures are related to official tour and training of employees. Official tour of employees are assigned with the approval of competent authority based on the requirements of work/trip. Further trainings outside the station are monitored/nominated from T&amp;HRD C.O., which are also as per schedule and targets. None of the expenditures exceptional are nature found during the F.Y.</t>
  </si>
  <si>
    <t>Telephone, Telex &amp; Postage   (Communication)</t>
  </si>
  <si>
    <t>Advertisement</t>
  </si>
  <si>
    <t>Increase is due to incurrence more expenditures on publication of tenders for works &amp; purchase and also there is increase in expenditures on account of sponsoring the sport events in Manipur as compare to previous year.</t>
  </si>
  <si>
    <t>Donation</t>
  </si>
  <si>
    <t xml:space="preserve">Entertainment </t>
  </si>
  <si>
    <t>Negligible expenditures</t>
  </si>
  <si>
    <t>Sub-total (Administrative expenses)</t>
  </si>
  <si>
    <t>Employee Cost</t>
  </si>
  <si>
    <t>6.1a</t>
  </si>
  <si>
    <t>Salaries,wages &amp; allow. -Project</t>
  </si>
  <si>
    <t xml:space="preserve"> Provision of wage revision due to 3rd PRC and due to change in ceiling of Gratuity  from 10 lacs to 20 lacs</t>
  </si>
  <si>
    <t xml:space="preserve">Staff welfare expenses </t>
  </si>
  <si>
    <t xml:space="preserve">Increase in Acturial Valuation of medical benefits of retired employees. </t>
  </si>
  <si>
    <t>Productivity Linked incentive</t>
  </si>
  <si>
    <t>Increase due to payment of arear of PLGI at revised rate from F.Y 2010-11 to F.Y 2013-14 and provision of PLGI for Q4 of FY 2016-17 made on revised pay</t>
  </si>
  <si>
    <t>VRS-Ex-gratia</t>
  </si>
  <si>
    <t>As per actual no of employees opted VRS</t>
  </si>
  <si>
    <t>Ex-gratia</t>
  </si>
  <si>
    <t>Performance related pay (PRP)</t>
  </si>
  <si>
    <t>Incresed due to
1. Normal increase in salary as compared to previous year.
2. Provision made on revised pay for Q4 (F.Y 2016-17)</t>
  </si>
  <si>
    <t>Sub-total (Employee Cost)</t>
  </si>
  <si>
    <t>Loss of Store</t>
  </si>
  <si>
    <t xml:space="preserve">Allocation of CO Office expenses </t>
  </si>
  <si>
    <t>As per CO advice</t>
  </si>
  <si>
    <t>Others  (Specify items)</t>
  </si>
  <si>
    <t>Total (1 to 10)</t>
  </si>
  <si>
    <t>Revenue /Recoveries</t>
  </si>
  <si>
    <t>Due to increase in Liability/Provision not required back and increase in other income</t>
  </si>
  <si>
    <t>Net Expenses</t>
  </si>
  <si>
    <t>Capital spares consumed not included in A(1) above and not claimed/allowed by commission for capitalisation</t>
  </si>
  <si>
    <t>DETAILS OF OPERATION AND MAINTENANCE EXPENSES  F.Y.2015-16</t>
  </si>
  <si>
    <t>Name of the Company : NHPC Ltd</t>
  </si>
  <si>
    <t>Variation from Previous yr</t>
  </si>
  <si>
    <t>During F.Y. 2015-2016, capital spare namely Guide Vane Lower Ring Assembly were replaced by Power House due to non functioning of already installed.</t>
  </si>
  <si>
    <t xml:space="preserve">Variation is on negative side of around 11%. </t>
  </si>
  <si>
    <t>There is positive varition around 34% under the head comparing to previous year. The increase is due to enhancement of expenditures on repair works of Roads from Loktak to Power House being maintained by the NHPC and restoration works undertaken on various other buidings. The repair works required due to occurence of earthquake in eastern part of India in F.Y. 2014-15 which causes huge loses/damages to roads and many other structures of Loktak Power Station and requiring restoration immediately.  Further, considerable portion of R&amp;M expenditures constitutes deployment of manpower services where expnditures increased around 7% comparing to previous year on account of enhancement of minimum wages.</t>
  </si>
  <si>
    <r>
      <rPr>
        <b/>
        <u/>
        <sz val="10"/>
        <rFont val="Arial"/>
        <family val="2"/>
      </rPr>
      <t>In case of Mega Insurance Police</t>
    </r>
    <r>
      <rPr>
        <sz val="10"/>
        <rFont val="Arial"/>
        <family val="2"/>
      </rPr>
      <t xml:space="preserve">                     1. Increase in premium rates on account of deteriorating claim ratio as a result of loss due Fire incident at Uri-II Power Station and submergence of Chutak power Station in November 2014 and June 2015 respectively and other claims during policy period 2014-15                                                                         2. Increase in sum-insured due to increase in reinstatement cost of assets on Valuation.                   3. Increase in the rate of Service Tax and WCT from 12.36% to 14% and 10.5% to 12.6% respectively.                                                                                         </t>
    </r>
    <r>
      <rPr>
        <b/>
        <u/>
        <sz val="10"/>
        <rFont val="Arial"/>
        <family val="2"/>
      </rPr>
      <t>In case of CPM policy</t>
    </r>
    <r>
      <rPr>
        <sz val="10"/>
        <rFont val="Arial"/>
        <family val="2"/>
      </rPr>
      <t>, Increase in Sum insured due to valuation of Assets, additional Construction equipment purchased and increase in premium rates &amp; Service Tax/WCT rates as above.</t>
    </r>
  </si>
  <si>
    <t>Increase is due to enhancement in pay of security gaurds around 25% in F.Y. 2015-16 comparing to that in previous year</t>
  </si>
  <si>
    <t>variation is less than 10%</t>
  </si>
  <si>
    <t>Electricity supply taken in F.Y. 2014-15 from State, were stopped after completion of  replacement work in Apr-2015. Hence the expenditures under the head decreased as compare to booked under Previous Year</t>
  </si>
  <si>
    <t>Increase is due to incurrence of expenditures on sponsoring the local sports event in Manipur for Rs.4 lakh during F.Y. 2015-16</t>
  </si>
  <si>
    <t>Derease in Acturial Valuation of medical benefits of retired employees and medical claims of employees</t>
  </si>
  <si>
    <t>Increase in Consultansy Exps, Rate &amp; Taxes, Payment to Kendriya Vidyalaya &amp; Guest House exps.</t>
  </si>
  <si>
    <t>Due to decrease in Liability/Provision not required back and in other income</t>
  </si>
  <si>
    <r>
      <t xml:space="preserve">DETAILS OF OPERATION AND MAINTENANCE EXPENSES </t>
    </r>
    <r>
      <rPr>
        <sz val="12"/>
        <rFont val="Arial"/>
        <family val="2"/>
      </rPr>
      <t xml:space="preserve"> </t>
    </r>
  </si>
  <si>
    <t>The negative variation is due to less troubles were found in Generating Plant &amp; Machinary during F.Y. 2014-15.</t>
  </si>
  <si>
    <t>Power Station is towards completion of its life. Different important structures in Power station requires Repair &amp; Maintenance now and then. In F.Y. 2014-15 an special repair work for amounting Rs.3 Crore and misc. works ancilliary for Rs.0.75 crore towards resotration of Penstock was taken up. Secondly the Dam safety team visits the barrage area at regular interval and suggest to carry out the different protection work in left or right bank of barrage to make their protection from heavy flow of water during raining season. In this account additional 80 lakh as compare to previous years were incurred by the Power Station. Lastly, a considerable portion of R&amp;M expenditures constitutes deployment of manpower services where expnditures increased more than 7.5% during F.Y. 2014-15 comparing to previous year on account of enhancement of minimum wages.</t>
  </si>
  <si>
    <t xml:space="preserve">1).  Increase in premium rates on account of deteriorating claim ratio as a result of loss  at Dhauliganga &amp; Tanak Pur Power Station due to flood in June 2013 and other factors in the reinsurance market.                                                                                           2).  Increase in sum-insured due to Increase in reinstatement cost of assets on Valuation    3).Increase in premium rates of CPM Policy on account of deteriorating claim ratio as a result of loss  at Dhauliganga Power Station due to flood in June 2013. </t>
  </si>
  <si>
    <t>Due to increase in hiring of few vehicles at revised prices in F.Y. 2014-2015</t>
  </si>
  <si>
    <t>2 nos. of 11 KV Line from Leimatak to loktak are went under replacement in F.Y. 2014-15. Hence in order to meet out the electricity requirement of Loktak, supply from Manipur State Electricity Board were taken during replacment period. Hence excess expenditures incurred comparing to previous year.</t>
  </si>
  <si>
    <t>Expenditures are related to official tour and training of employees. Official tour of employees are assigned with the approval of competent authority based on the requirements of work/trip. Further trainings outside the station are monitored/nominated from T&amp;HRD C.O., which are also as per schedule and targets. None of the expenditures exceptional are nature found during the F.Y. Moreover, during F.Y. 2014-15, rates related to DA, Conveyance Charges etc. were revised/enhanced vide Cir. No.15/2014 dtd. 02.04.2014.</t>
  </si>
  <si>
    <t>Increase is due to VSAT and leaseline expenditures booked based on the advice received from Corporate Office</t>
  </si>
  <si>
    <t>Negative Variation is due to reduction in expenditures on publication of tenders for works &amp; procurement comparing to previous year</t>
  </si>
  <si>
    <t>PLGI limit was enhanced to 20% from 12.5% of basic pay.</t>
  </si>
  <si>
    <t>1).  Increased in Expenditure  is  due to   Provision for incremental profit was not taken in F.Y 2013-14. Incremental profit was taken while providing for F.Y 2014-15.</t>
  </si>
  <si>
    <t>LOKTAK POWER STATION</t>
  </si>
  <si>
    <t xml:space="preserve">Power Station is towards completion of its life. The 5 nos. service gates in barrage are required maintenance at regular intervals. In F.Y. 2013-2014, the stores &amp; spares towards maitenance of gates were consumed. </t>
  </si>
  <si>
    <t>Power Station is towards completion of its life. The protection work at right as well as left bank of Barrage is required in every /alternate  year due to damage is made by water flow at downstream level. Hence a work namely construction of right Bank protection work counterfort wall at Ithai Barrage was taken in F.Y. 2012-13 which have additional impact on R&amp;M of Dam expenditures during F.Y. 2012-2013. Moreover considerable portion of R&amp;M expenditures constitutes deployment of manpower services where expnditures increased more than 10% comparing to previous year on account of enhancement of minimum wages.</t>
  </si>
  <si>
    <t>One of the major component to increase the expenditures under the head is R&amp;M of road. Road from Loktak to to Power House at Leimatak is maintained by NHPC Ltd. Normally the region is affected by continous mansoon/ rain for 6 months during summer/rainy season which erodes condition of the roads everytime. The repair work becomes more important from security point of view as the area rest with CRPF who requires the roads to be maintained every time. Secondly the Power House incurred the additional expenditures of more than 1 crore comparing to last year in R&amp;M of GPM considering the fact that the Power House is 30 year old and requiring repairs as and when required. Lastly considerable portion of R&amp;M expenditures constitutes deployment of manpower services where expnditures increased more than 10% comparing to previous year on account of enhancement of minimum wages.</t>
  </si>
  <si>
    <t xml:space="preserve">1).  Increase in premium rates on account of deteriorating claim ratio as a result of loss  at Dhauliganga &amp; Tanak Pur Power Station due to flood in June 2013 and other factors in the reinsurance market.                                                         2).  Increase in sum-insured due to Increase in reinstatement cost of assets on Valuation.                               3).Increase in premium rates of CPM Policy on account of deteriorating claim ratio as a result of loss  at Dhauliganga Power Station due to flood in June 2013 and increase in Sum-insured.                                                                                      </t>
  </si>
  <si>
    <t>Increase is due to enhancement in pay of security gaurds around 10% in F.Y. 2013-14 comparing to that in previous year. Moreover, based on requirement of additional security, strength of gaurds in totality, got increased from 93 nos. to 105 nos. during F.Y. 2013-14.</t>
  </si>
  <si>
    <t>4 nos. of Vehicle were additionally hired to meet out the requirement for Power Station.</t>
  </si>
  <si>
    <t>Expenditures are related to official tour and training of employees. Official tour of employees are assigned with the approval of competent authority based on the requirements of work/trip. Further trainings outside the station are monitored/nominated from T&amp;HRD C.O., which are also as per schedule and targets. None of the expenditures  are  found  exceptional nature during the F.Y.</t>
  </si>
  <si>
    <t>Increase is due to enhancment in expenditures incurred on publication of Tenders for procurement and works during F.Y. 2013-14.</t>
  </si>
  <si>
    <t>Increased due to hike in Acturial Valuation of medical benefits of retired employees and medical claims of employees</t>
  </si>
  <si>
    <t xml:space="preserve">Decrease in expenditure because during  F.Y 2012-13,  PLGI was paid from 2007-2010 on revised pay.                                                                                              
</t>
  </si>
  <si>
    <t xml:space="preserve">Decrease in expenditure because  PRP for F.Y 2010-11 &amp; F.Y 2011-12 was paid in F.Y 2012-13,. </t>
  </si>
  <si>
    <t>Increase due to increase in payment to Kendriya Vidyalaya, Training Exps and Guest House Exps.</t>
  </si>
  <si>
    <t>Due to Increase in Liability/Provision not required back and other income</t>
  </si>
</sst>
</file>

<file path=xl/styles.xml><?xml version="1.0" encoding="utf-8"?>
<styleSheet xmlns="http://schemas.openxmlformats.org/spreadsheetml/2006/main">
  <numFmts count="8">
    <numFmt numFmtId="43" formatCode="_ * #,##0.00_ ;_ * \-#,##0.00_ ;_ * &quot;-&quot;??_ ;_ @_ "/>
    <numFmt numFmtId="164" formatCode="###0;###0"/>
    <numFmt numFmtId="165" formatCode="###0.0;###0.0"/>
    <numFmt numFmtId="166" formatCode="0.0"/>
    <numFmt numFmtId="167" formatCode="mmm\-yyyy"/>
    <numFmt numFmtId="168" formatCode="0.000%"/>
    <numFmt numFmtId="169" formatCode="_(* #,##0_);_(* \(#,##0\);_(* &quot;-&quot;??_);_(@_)"/>
    <numFmt numFmtId="170" formatCode="_(* #,##0.00_);_(* \(#,##0.00\);_(* &quot;-&quot;??_);_(@_)"/>
  </numFmts>
  <fonts count="41">
    <font>
      <sz val="10"/>
      <color rgb="FF000000"/>
      <name val="Times New Roman"/>
      <charset val="204"/>
    </font>
    <font>
      <sz val="11"/>
      <color theme="1"/>
      <name val="Calibri"/>
      <family val="2"/>
      <scheme val="minor"/>
    </font>
    <font>
      <sz val="10"/>
      <name val="Arial"/>
      <family val="2"/>
    </font>
    <font>
      <b/>
      <sz val="12"/>
      <name val="Arial"/>
      <family val="2"/>
    </font>
    <font>
      <sz val="12"/>
      <name val="Arial"/>
      <family val="2"/>
    </font>
    <font>
      <b/>
      <u/>
      <sz val="12"/>
      <name val="Arial"/>
      <family val="2"/>
    </font>
    <font>
      <b/>
      <sz val="10"/>
      <name val="Arial"/>
      <family val="2"/>
    </font>
    <font>
      <sz val="10"/>
      <color rgb="FF000000"/>
      <name val="Arial"/>
      <family val="2"/>
    </font>
    <font>
      <b/>
      <u/>
      <sz val="10"/>
      <name val="Arial"/>
      <family val="2"/>
    </font>
    <font>
      <sz val="11"/>
      <name val="Calibri"/>
      <family val="2"/>
    </font>
    <font>
      <sz val="12"/>
      <color rgb="FF000000"/>
      <name val="Arial"/>
      <family val="2"/>
    </font>
    <font>
      <b/>
      <sz val="12"/>
      <name val="Arial"/>
      <family val="2"/>
    </font>
    <font>
      <sz val="12"/>
      <name val="Arial"/>
      <family val="2"/>
    </font>
    <font>
      <b/>
      <u/>
      <sz val="12"/>
      <name val="Arial"/>
      <family val="2"/>
    </font>
    <font>
      <sz val="10"/>
      <name val="Times New Roman"/>
      <family val="1"/>
    </font>
    <font>
      <b/>
      <u/>
      <sz val="10"/>
      <name val="Arial"/>
      <family val="2"/>
    </font>
    <font>
      <b/>
      <sz val="11"/>
      <name val="Arial"/>
      <family val="2"/>
    </font>
    <font>
      <sz val="11"/>
      <name val="Arial"/>
      <family val="2"/>
    </font>
    <font>
      <b/>
      <u/>
      <sz val="11"/>
      <name val="Arial"/>
      <family val="2"/>
    </font>
    <font>
      <sz val="10"/>
      <name val="Times New Roman"/>
      <family val="1"/>
    </font>
    <font>
      <b/>
      <sz val="12"/>
      <color rgb="FF000000"/>
      <name val="Arial"/>
      <family val="2"/>
    </font>
    <font>
      <sz val="10"/>
      <name val="Tahoma"/>
      <family val="2"/>
    </font>
    <font>
      <b/>
      <sz val="10"/>
      <name val="Tahoma"/>
      <family val="2"/>
    </font>
    <font>
      <b/>
      <sz val="11"/>
      <name val="Tahoma"/>
      <family val="2"/>
    </font>
    <font>
      <b/>
      <sz val="10"/>
      <color theme="1"/>
      <name val="Tahoma"/>
      <family val="2"/>
    </font>
    <font>
      <sz val="12"/>
      <color rgb="FF000000"/>
      <name val="Times New Roman"/>
      <family val="1"/>
    </font>
    <font>
      <sz val="8"/>
      <name val="Arial"/>
      <family val="2"/>
    </font>
    <font>
      <sz val="12"/>
      <color theme="1"/>
      <name val="Arial"/>
      <family val="2"/>
    </font>
    <font>
      <sz val="11"/>
      <color theme="1"/>
      <name val="Tahoma"/>
      <family val="2"/>
    </font>
    <font>
      <sz val="10"/>
      <color rgb="FF000000"/>
      <name val="Times New Roman"/>
      <family val="1"/>
    </font>
    <font>
      <sz val="10"/>
      <color rgb="FF000000"/>
      <name val="Times New Roman"/>
      <family val="1"/>
    </font>
    <font>
      <sz val="10"/>
      <color theme="1"/>
      <name val="Arial"/>
      <family val="2"/>
    </font>
    <font>
      <sz val="11"/>
      <color rgb="FF000000"/>
      <name val="Times New Roman"/>
      <family val="1"/>
    </font>
    <font>
      <b/>
      <sz val="11"/>
      <color rgb="FF000000"/>
      <name val="Times New Roman"/>
      <family val="1"/>
    </font>
    <font>
      <i/>
      <sz val="12"/>
      <name val="Arial"/>
      <family val="2"/>
    </font>
    <font>
      <b/>
      <sz val="30"/>
      <color rgb="FF000000"/>
      <name val="Arial"/>
      <family val="2"/>
    </font>
    <font>
      <b/>
      <sz val="14"/>
      <name val="Arial"/>
      <family val="2"/>
    </font>
    <font>
      <b/>
      <sz val="12"/>
      <name val="Tahoma"/>
      <family val="2"/>
    </font>
    <font>
      <sz val="12"/>
      <name val="Tahoma"/>
      <family val="2"/>
    </font>
    <font>
      <b/>
      <sz val="10"/>
      <color indexed="12"/>
      <name val="Rupee Foradian"/>
      <family val="2"/>
    </font>
    <font>
      <sz val="10"/>
      <name val="Arial"/>
    </font>
  </fonts>
  <fills count="3">
    <fill>
      <patternFill patternType="none"/>
    </fill>
    <fill>
      <patternFill patternType="gray125"/>
    </fill>
    <fill>
      <patternFill patternType="solid">
        <fgColor theme="0"/>
        <bgColor indexed="64"/>
      </patternFill>
    </fill>
  </fills>
  <borders count="3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rgb="FF000000"/>
      </left>
      <right style="thin">
        <color rgb="FF000000"/>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23"/>
      </bottom>
      <diagonal/>
    </border>
    <border>
      <left/>
      <right style="thin">
        <color indexed="64"/>
      </right>
      <top style="thin">
        <color indexed="64"/>
      </top>
      <bottom style="thin">
        <color indexed="23"/>
      </bottom>
      <diagonal/>
    </border>
    <border>
      <left/>
      <right style="thin">
        <color indexed="23"/>
      </right>
      <top style="thin">
        <color indexed="64"/>
      </top>
      <bottom style="thin">
        <color indexed="23"/>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11">
    <xf numFmtId="0" fontId="0" fillId="0" borderId="0"/>
    <xf numFmtId="0" fontId="26" fillId="0" borderId="0"/>
    <xf numFmtId="0" fontId="29" fillId="0" borderId="0"/>
    <xf numFmtId="9" fontId="30" fillId="0" borderId="0" applyFont="0" applyFill="0" applyBorder="0" applyAlignment="0" applyProtection="0"/>
    <xf numFmtId="0" fontId="2" fillId="0" borderId="0"/>
    <xf numFmtId="0" fontId="2" fillId="0" borderId="0"/>
    <xf numFmtId="0" fontId="1" fillId="0" borderId="0"/>
    <xf numFmtId="0" fontId="40" fillId="0" borderId="0"/>
    <xf numFmtId="43" fontId="2" fillId="0" borderId="0" applyFont="0" applyFill="0" applyBorder="0" applyAlignment="0" applyProtection="0"/>
    <xf numFmtId="0" fontId="1" fillId="0" borderId="0"/>
    <xf numFmtId="0" fontId="1" fillId="0" borderId="0"/>
  </cellStyleXfs>
  <cellXfs count="264">
    <xf numFmtId="0" fontId="0" fillId="0" borderId="0" xfId="0" applyFill="1" applyBorder="1" applyAlignment="1">
      <alignment horizontal="left" vertical="top"/>
    </xf>
    <xf numFmtId="0" fontId="4" fillId="0" borderId="0" xfId="0" applyFont="1" applyFill="1" applyBorder="1" applyAlignment="1">
      <alignment horizontal="left" vertical="top"/>
    </xf>
    <xf numFmtId="0" fontId="8" fillId="0" borderId="0" xfId="0" applyFont="1" applyFill="1" applyBorder="1" applyAlignment="1">
      <alignment horizontal="left" vertical="top"/>
    </xf>
    <xf numFmtId="0" fontId="0" fillId="0" borderId="0" xfId="0" applyFill="1" applyBorder="1" applyAlignment="1">
      <alignment horizontal="center" vertical="top"/>
    </xf>
    <xf numFmtId="0" fontId="0" fillId="0" borderId="8" xfId="0" applyFill="1" applyBorder="1" applyAlignment="1">
      <alignment horizontal="center" vertical="top" wrapText="1"/>
    </xf>
    <xf numFmtId="0" fontId="6" fillId="0" borderId="8" xfId="0" applyFont="1" applyFill="1" applyBorder="1" applyAlignment="1">
      <alignment vertical="top" wrapText="1"/>
    </xf>
    <xf numFmtId="0" fontId="2" fillId="0" borderId="8" xfId="0" applyFont="1" applyFill="1" applyBorder="1" applyAlignment="1">
      <alignment vertical="top" wrapText="1"/>
    </xf>
    <xf numFmtId="0" fontId="0" fillId="0" borderId="8" xfId="0" applyFill="1" applyBorder="1" applyAlignment="1">
      <alignment vertical="top" wrapText="1"/>
    </xf>
    <xf numFmtId="0" fontId="2" fillId="0" borderId="8" xfId="0" applyFont="1" applyFill="1" applyBorder="1" applyAlignment="1">
      <alignment horizontal="center" vertical="top" wrapText="1"/>
    </xf>
    <xf numFmtId="0" fontId="4" fillId="0" borderId="8" xfId="0" applyFont="1" applyFill="1" applyBorder="1" applyAlignment="1">
      <alignment vertical="top" wrapText="1"/>
    </xf>
    <xf numFmtId="0" fontId="6" fillId="0" borderId="8" xfId="0" applyFont="1" applyFill="1" applyBorder="1" applyAlignment="1">
      <alignment horizontal="center" vertical="top" wrapText="1"/>
    </xf>
    <xf numFmtId="0" fontId="0" fillId="0" borderId="0" xfId="0" applyFill="1" applyBorder="1" applyAlignment="1">
      <alignment horizontal="left" vertical="center"/>
    </xf>
    <xf numFmtId="0" fontId="0" fillId="0" borderId="2" xfId="0" applyFill="1" applyBorder="1" applyAlignment="1">
      <alignment horizontal="center" vertical="center" wrapText="1"/>
    </xf>
    <xf numFmtId="164" fontId="7" fillId="0" borderId="2" xfId="0" applyNumberFormat="1" applyFont="1" applyFill="1" applyBorder="1" applyAlignment="1">
      <alignment horizontal="center" vertical="center" wrapText="1"/>
    </xf>
    <xf numFmtId="165" fontId="7" fillId="0" borderId="2" xfId="0" applyNumberFormat="1" applyFont="1" applyFill="1" applyBorder="1" applyAlignment="1">
      <alignment horizontal="center" vertical="center" wrapText="1"/>
    </xf>
    <xf numFmtId="0" fontId="16" fillId="0" borderId="3" xfId="0" applyFont="1" applyFill="1" applyBorder="1" applyAlignment="1">
      <alignment horizontal="center" vertical="top" wrapText="1"/>
    </xf>
    <xf numFmtId="0" fontId="16" fillId="0" borderId="8" xfId="0" applyFont="1" applyFill="1" applyBorder="1" applyAlignment="1">
      <alignment horizontal="center" vertical="top" wrapText="1"/>
    </xf>
    <xf numFmtId="0" fontId="0" fillId="0" borderId="0" xfId="0" applyFill="1" applyBorder="1" applyAlignment="1">
      <alignment horizontal="center" vertical="top" wrapText="1"/>
    </xf>
    <xf numFmtId="0" fontId="15" fillId="0" borderId="0" xfId="0" applyFont="1" applyFill="1" applyBorder="1" applyAlignment="1">
      <alignment horizontal="left" vertical="top"/>
    </xf>
    <xf numFmtId="0" fontId="0" fillId="0" borderId="0" xfId="0" applyFill="1" applyBorder="1" applyAlignment="1">
      <alignment horizontal="center" vertical="center"/>
    </xf>
    <xf numFmtId="164" fontId="7" fillId="0" borderId="0" xfId="0" applyNumberFormat="1" applyFont="1" applyFill="1" applyBorder="1" applyAlignment="1">
      <alignment horizontal="center" vertical="center" wrapText="1"/>
    </xf>
    <xf numFmtId="164" fontId="7" fillId="0" borderId="8" xfId="0" applyNumberFormat="1" applyFont="1" applyFill="1" applyBorder="1" applyAlignment="1">
      <alignment horizontal="center" vertical="center" wrapText="1"/>
    </xf>
    <xf numFmtId="0" fontId="0" fillId="0" borderId="8" xfId="0" applyFill="1" applyBorder="1" applyAlignment="1">
      <alignment horizontal="center" vertical="center" wrapText="1"/>
    </xf>
    <xf numFmtId="165" fontId="7" fillId="0" borderId="0" xfId="0" applyNumberFormat="1" applyFont="1" applyFill="1" applyBorder="1" applyAlignment="1">
      <alignment horizontal="center" vertical="center" wrapText="1"/>
    </xf>
    <xf numFmtId="165" fontId="7" fillId="0" borderId="8"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0" fontId="0" fillId="0" borderId="0" xfId="0" applyFill="1" applyBorder="1" applyAlignment="1">
      <alignment vertical="top" wrapText="1"/>
    </xf>
    <xf numFmtId="0" fontId="16" fillId="0" borderId="4" xfId="0" applyFont="1" applyFill="1" applyBorder="1" applyAlignment="1">
      <alignment horizontal="center" vertical="top" wrapText="1"/>
    </xf>
    <xf numFmtId="0" fontId="0" fillId="0" borderId="8" xfId="0" applyFill="1" applyBorder="1" applyAlignment="1">
      <alignment horizontal="left" vertical="top"/>
    </xf>
    <xf numFmtId="0" fontId="2" fillId="0" borderId="0" xfId="0" applyFont="1" applyFill="1" applyBorder="1" applyAlignment="1">
      <alignment horizontal="center" vertical="top" wrapText="1"/>
    </xf>
    <xf numFmtId="0" fontId="4" fillId="0" borderId="0" xfId="0" applyFont="1" applyFill="1" applyBorder="1" applyAlignment="1">
      <alignment vertical="top" wrapText="1"/>
    </xf>
    <xf numFmtId="0" fontId="11" fillId="0" borderId="13" xfId="0" applyFont="1" applyFill="1" applyBorder="1" applyAlignment="1">
      <alignment horizontal="center" vertical="top"/>
    </xf>
    <xf numFmtId="0" fontId="2" fillId="0" borderId="8" xfId="0" applyFont="1" applyFill="1" applyBorder="1" applyAlignment="1">
      <alignment horizontal="left" vertical="top" wrapText="1"/>
    </xf>
    <xf numFmtId="0" fontId="17" fillId="0" borderId="0" xfId="0" applyFont="1" applyFill="1" applyBorder="1" applyAlignment="1">
      <alignment horizontal="center" vertical="center"/>
    </xf>
    <xf numFmtId="0" fontId="18" fillId="0" borderId="0" xfId="0" applyFont="1" applyFill="1" applyBorder="1" applyAlignment="1">
      <alignment horizontal="left" vertical="top"/>
    </xf>
    <xf numFmtId="0" fontId="9" fillId="0" borderId="8" xfId="0" applyFont="1" applyFill="1" applyBorder="1" applyAlignment="1">
      <alignment horizontal="center" vertical="top" wrapText="1"/>
    </xf>
    <xf numFmtId="0" fontId="9" fillId="0" borderId="8" xfId="0" applyFont="1" applyFill="1" applyBorder="1" applyAlignment="1">
      <alignment horizontal="left" vertical="top" wrapText="1"/>
    </xf>
    <xf numFmtId="0" fontId="11" fillId="0" borderId="8" xfId="0" applyFont="1" applyFill="1" applyBorder="1" applyAlignment="1">
      <alignment horizontal="center" vertical="center" wrapText="1"/>
    </xf>
    <xf numFmtId="0" fontId="10" fillId="0" borderId="8" xfId="0" applyFont="1" applyFill="1" applyBorder="1" applyAlignment="1">
      <alignment horizontal="center" vertical="center" wrapText="1"/>
    </xf>
    <xf numFmtId="164" fontId="7" fillId="2" borderId="2" xfId="0" applyNumberFormat="1" applyFont="1" applyFill="1" applyBorder="1" applyAlignment="1">
      <alignment horizontal="center" vertical="center" wrapText="1"/>
    </xf>
    <xf numFmtId="0" fontId="19" fillId="2" borderId="8" xfId="0" applyFont="1" applyFill="1" applyBorder="1" applyAlignment="1">
      <alignment horizontal="center" vertical="center" wrapText="1"/>
    </xf>
    <xf numFmtId="2" fontId="21" fillId="0" borderId="8" xfId="0" applyNumberFormat="1" applyFont="1" applyBorder="1" applyAlignment="1">
      <alignment horizontal="center" vertical="center"/>
    </xf>
    <xf numFmtId="2" fontId="21" fillId="0" borderId="15" xfId="0" applyNumberFormat="1" applyFont="1" applyBorder="1" applyAlignment="1">
      <alignment horizontal="center" vertical="center"/>
    </xf>
    <xf numFmtId="2" fontId="9" fillId="0" borderId="8" xfId="0" applyNumberFormat="1" applyFont="1" applyFill="1" applyBorder="1" applyAlignment="1">
      <alignment horizontal="center" vertical="top" wrapText="1"/>
    </xf>
    <xf numFmtId="0" fontId="2" fillId="2" borderId="8" xfId="0" applyFont="1" applyFill="1" applyBorder="1" applyAlignment="1">
      <alignment horizontal="center" vertical="center" wrapText="1"/>
    </xf>
    <xf numFmtId="0" fontId="6" fillId="2" borderId="8" xfId="0" applyFont="1" applyFill="1" applyBorder="1" applyAlignment="1">
      <alignment vertical="top" wrapText="1"/>
    </xf>
    <xf numFmtId="1" fontId="2" fillId="0" borderId="8" xfId="0" applyNumberFormat="1" applyFont="1" applyFill="1" applyBorder="1" applyAlignment="1">
      <alignment horizontal="center" vertical="center" wrapText="1"/>
    </xf>
    <xf numFmtId="2" fontId="28" fillId="0" borderId="8" xfId="0" applyNumberFormat="1" applyFont="1" applyBorder="1" applyAlignment="1">
      <alignment horizontal="center" vertical="center"/>
    </xf>
    <xf numFmtId="2" fontId="28" fillId="0" borderId="15" xfId="0" applyNumberFormat="1" applyFont="1" applyBorder="1" applyAlignment="1">
      <alignment horizontal="center" vertical="center"/>
    </xf>
    <xf numFmtId="0" fontId="29" fillId="0" borderId="0" xfId="2" applyFill="1" applyBorder="1" applyAlignment="1">
      <alignment horizontal="center" vertical="top"/>
    </xf>
    <xf numFmtId="0" fontId="29" fillId="0" borderId="0" xfId="2" applyFill="1" applyBorder="1" applyAlignment="1">
      <alignment horizontal="left" vertical="top"/>
    </xf>
    <xf numFmtId="0" fontId="3" fillId="0" borderId="0" xfId="2" applyFont="1" applyFill="1" applyBorder="1" applyAlignment="1">
      <alignment horizontal="center" vertical="top"/>
    </xf>
    <xf numFmtId="164" fontId="7" fillId="0" borderId="0" xfId="2" applyNumberFormat="1" applyFont="1" applyFill="1" applyBorder="1" applyAlignment="1">
      <alignment horizontal="center" vertical="top"/>
    </xf>
    <xf numFmtId="2" fontId="7" fillId="0" borderId="8" xfId="0" applyNumberFormat="1" applyFont="1" applyFill="1" applyBorder="1" applyAlignment="1">
      <alignment horizontal="center" vertical="center" wrapText="1"/>
    </xf>
    <xf numFmtId="0" fontId="0" fillId="2" borderId="8" xfId="0" applyFill="1" applyBorder="1" applyAlignment="1">
      <alignment horizontal="center" vertical="top" wrapText="1"/>
    </xf>
    <xf numFmtId="165" fontId="7" fillId="2" borderId="2" xfId="0" applyNumberFormat="1" applyFont="1" applyFill="1" applyBorder="1" applyAlignment="1">
      <alignment horizontal="center" vertical="center" wrapText="1"/>
    </xf>
    <xf numFmtId="0" fontId="7" fillId="0" borderId="8" xfId="0" applyFont="1" applyBorder="1" applyAlignment="1">
      <alignment horizontal="center" vertical="center"/>
    </xf>
    <xf numFmtId="0" fontId="7" fillId="2" borderId="8" xfId="0" applyFont="1" applyFill="1" applyBorder="1" applyAlignment="1">
      <alignment horizontal="center" vertical="center" wrapText="1"/>
    </xf>
    <xf numFmtId="164" fontId="31" fillId="2" borderId="2" xfId="0" applyNumberFormat="1" applyFont="1" applyFill="1" applyBorder="1" applyAlignment="1">
      <alignment horizontal="center" vertical="center" wrapText="1"/>
    </xf>
    <xf numFmtId="0" fontId="31" fillId="2" borderId="8" xfId="0" applyFont="1" applyFill="1" applyBorder="1" applyAlignment="1">
      <alignment horizontal="center" vertical="top" wrapText="1"/>
    </xf>
    <xf numFmtId="0" fontId="16" fillId="0" borderId="8" xfId="0" applyFont="1" applyFill="1" applyBorder="1" applyAlignment="1">
      <alignment horizontal="center" vertical="top" wrapText="1"/>
    </xf>
    <xf numFmtId="0" fontId="10" fillId="0" borderId="0" xfId="0" applyFont="1" applyFill="1" applyBorder="1" applyAlignment="1">
      <alignment horizontal="left" vertical="top" wrapText="1"/>
    </xf>
    <xf numFmtId="0" fontId="0" fillId="0" borderId="10" xfId="0" applyFill="1" applyBorder="1" applyAlignment="1">
      <alignment vertical="top"/>
    </xf>
    <xf numFmtId="0" fontId="0" fillId="0" borderId="12" xfId="0" applyFill="1" applyBorder="1" applyAlignment="1">
      <alignment vertical="top"/>
    </xf>
    <xf numFmtId="0" fontId="0" fillId="0" borderId="11" xfId="0" applyFill="1" applyBorder="1" applyAlignment="1">
      <alignment vertical="top"/>
    </xf>
    <xf numFmtId="2" fontId="0" fillId="0" borderId="12" xfId="0" applyNumberFormat="1" applyFill="1" applyBorder="1" applyAlignment="1">
      <alignment horizontal="center" vertical="top"/>
    </xf>
    <xf numFmtId="9" fontId="0" fillId="0" borderId="0" xfId="3" applyFont="1" applyFill="1" applyBorder="1" applyAlignment="1">
      <alignment horizontal="left" vertical="top"/>
    </xf>
    <xf numFmtId="2" fontId="24" fillId="0" borderId="0" xfId="0" applyNumberFormat="1" applyFont="1" applyBorder="1" applyAlignment="1">
      <alignment horizontal="center" vertical="center"/>
    </xf>
    <xf numFmtId="9" fontId="0" fillId="0" borderId="0" xfId="3" applyFont="1" applyFill="1" applyBorder="1" applyAlignment="1">
      <alignment horizontal="center" vertical="top"/>
    </xf>
    <xf numFmtId="164" fontId="7" fillId="2" borderId="8" xfId="0" applyNumberFormat="1" applyFont="1" applyFill="1" applyBorder="1" applyAlignment="1">
      <alignment horizontal="center" vertical="center" wrapText="1"/>
    </xf>
    <xf numFmtId="0" fontId="14" fillId="0" borderId="8"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29" fillId="0" borderId="0" xfId="0" applyFont="1" applyFill="1" applyBorder="1" applyAlignment="1">
      <alignment horizontal="left" vertical="top"/>
    </xf>
    <xf numFmtId="2" fontId="7" fillId="0" borderId="8" xfId="0" applyNumberFormat="1" applyFont="1" applyBorder="1" applyAlignment="1">
      <alignment horizontal="center" vertical="center"/>
    </xf>
    <xf numFmtId="0" fontId="9" fillId="0" borderId="0" xfId="0" applyFont="1" applyFill="1" applyBorder="1" applyAlignment="1">
      <alignment horizontal="left" vertical="top" wrapText="1"/>
    </xf>
    <xf numFmtId="2" fontId="9" fillId="0" borderId="0" xfId="0" applyNumberFormat="1" applyFont="1" applyFill="1" applyBorder="1" applyAlignment="1">
      <alignment horizontal="center" vertical="top" wrapText="1"/>
    </xf>
    <xf numFmtId="0" fontId="9" fillId="0" borderId="21" xfId="0" applyFont="1" applyFill="1" applyBorder="1" applyAlignment="1">
      <alignment horizontal="left" vertical="top" wrapText="1"/>
    </xf>
    <xf numFmtId="2" fontId="21" fillId="0" borderId="22" xfId="0" applyNumberFormat="1" applyFont="1" applyBorder="1" applyAlignment="1">
      <alignment horizontal="center" vertical="center"/>
    </xf>
    <xf numFmtId="2" fontId="28" fillId="0" borderId="22" xfId="0" applyNumberFormat="1" applyFont="1" applyBorder="1" applyAlignment="1">
      <alignment horizontal="center" vertical="center"/>
    </xf>
    <xf numFmtId="2" fontId="9" fillId="0" borderId="22" xfId="0" applyNumberFormat="1" applyFont="1" applyFill="1" applyBorder="1" applyAlignment="1">
      <alignment horizontal="center" vertical="top" wrapText="1"/>
    </xf>
    <xf numFmtId="0" fontId="9" fillId="0" borderId="24" xfId="0" applyFont="1" applyFill="1" applyBorder="1" applyAlignment="1">
      <alignment horizontal="left" vertical="top" wrapText="1"/>
    </xf>
    <xf numFmtId="0" fontId="9" fillId="0" borderId="26" xfId="0" applyFont="1" applyFill="1" applyBorder="1" applyAlignment="1">
      <alignment horizontal="left" vertical="top" wrapText="1"/>
    </xf>
    <xf numFmtId="2" fontId="9" fillId="0" borderId="15" xfId="0" applyNumberFormat="1" applyFont="1" applyFill="1" applyBorder="1" applyAlignment="1">
      <alignment horizontal="center" vertical="top" wrapText="1"/>
    </xf>
    <xf numFmtId="0" fontId="9" fillId="0" borderId="28" xfId="0" applyFont="1" applyFill="1" applyBorder="1" applyAlignment="1">
      <alignment horizontal="left" vertical="top" wrapText="1"/>
    </xf>
    <xf numFmtId="2" fontId="22" fillId="0" borderId="29" xfId="0" applyNumberFormat="1" applyFont="1" applyBorder="1" applyAlignment="1">
      <alignment horizontal="center" vertical="center"/>
    </xf>
    <xf numFmtId="2" fontId="24" fillId="0" borderId="29" xfId="0" applyNumberFormat="1" applyFont="1" applyBorder="1" applyAlignment="1">
      <alignment horizontal="center" vertical="center"/>
    </xf>
    <xf numFmtId="166" fontId="23" fillId="2" borderId="29" xfId="0" applyNumberFormat="1" applyFont="1" applyFill="1" applyBorder="1" applyAlignment="1">
      <alignment horizontal="center" vertical="center"/>
    </xf>
    <xf numFmtId="0" fontId="0" fillId="0" borderId="30" xfId="0" applyFill="1" applyBorder="1" applyAlignment="1">
      <alignment horizontal="left" vertical="top"/>
    </xf>
    <xf numFmtId="0" fontId="12" fillId="0" borderId="19"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0" fillId="0" borderId="19" xfId="0" applyFont="1" applyFill="1" applyBorder="1" applyAlignment="1">
      <alignment horizontal="center" vertical="center" wrapText="1"/>
    </xf>
    <xf numFmtId="2" fontId="29" fillId="0" borderId="0" xfId="2" applyNumberFormat="1" applyFill="1" applyBorder="1" applyAlignment="1">
      <alignment horizontal="left" vertical="top"/>
    </xf>
    <xf numFmtId="0" fontId="10" fillId="0" borderId="0" xfId="2" applyFont="1" applyFill="1" applyBorder="1" applyAlignment="1">
      <alignment horizontal="center" vertical="top"/>
    </xf>
    <xf numFmtId="0" fontId="10" fillId="0" borderId="0" xfId="2" applyFont="1" applyFill="1" applyBorder="1" applyAlignment="1">
      <alignment horizontal="left" vertical="top"/>
    </xf>
    <xf numFmtId="0" fontId="3" fillId="0" borderId="12" xfId="2" applyFont="1" applyFill="1" applyBorder="1" applyAlignment="1">
      <alignment vertical="top" wrapText="1"/>
    </xf>
    <xf numFmtId="0" fontId="3" fillId="0" borderId="11" xfId="2" applyFont="1" applyFill="1" applyBorder="1" applyAlignment="1">
      <alignment vertical="top" wrapText="1"/>
    </xf>
    <xf numFmtId="0" fontId="10" fillId="0" borderId="14" xfId="2" applyFont="1" applyFill="1" applyBorder="1" applyAlignment="1">
      <alignment horizontal="center" vertical="top" wrapText="1"/>
    </xf>
    <xf numFmtId="0" fontId="10" fillId="0" borderId="7" xfId="2" applyFont="1" applyFill="1" applyBorder="1" applyAlignment="1">
      <alignment vertical="top" wrapText="1"/>
    </xf>
    <xf numFmtId="0" fontId="3" fillId="0" borderId="8" xfId="2" applyFont="1" applyFill="1" applyBorder="1" applyAlignment="1">
      <alignment horizontal="center" vertical="top" wrapText="1"/>
    </xf>
    <xf numFmtId="164" fontId="20" fillId="0" borderId="1" xfId="2" applyNumberFormat="1" applyFont="1" applyFill="1" applyBorder="1" applyAlignment="1">
      <alignment horizontal="center" vertical="top" wrapText="1"/>
    </xf>
    <xf numFmtId="0" fontId="10" fillId="0" borderId="2" xfId="2" applyFont="1" applyFill="1" applyBorder="1" applyAlignment="1">
      <alignment vertical="top" wrapText="1"/>
    </xf>
    <xf numFmtId="2" fontId="10" fillId="0" borderId="8" xfId="2" applyNumberFormat="1" applyFont="1" applyFill="1" applyBorder="1" applyAlignment="1">
      <alignment horizontal="center" vertical="center" wrapText="1"/>
    </xf>
    <xf numFmtId="0" fontId="3" fillId="0" borderId="2" xfId="2" applyFont="1" applyFill="1" applyBorder="1" applyAlignment="1">
      <alignment vertical="top" wrapText="1"/>
    </xf>
    <xf numFmtId="2" fontId="10" fillId="0" borderId="8" xfId="2" applyNumberFormat="1" applyFont="1" applyFill="1" applyBorder="1" applyAlignment="1">
      <alignment horizontal="center" vertical="top" wrapText="1"/>
    </xf>
    <xf numFmtId="2" fontId="4" fillId="0" borderId="20" xfId="2" applyNumberFormat="1" applyFont="1" applyBorder="1" applyAlignment="1">
      <alignment horizontal="center" vertical="center" wrapText="1"/>
    </xf>
    <xf numFmtId="0" fontId="10" fillId="0" borderId="8" xfId="2" applyFont="1" applyFill="1" applyBorder="1" applyAlignment="1">
      <alignment horizontal="center" vertical="top" wrapText="1"/>
    </xf>
    <xf numFmtId="2" fontId="4" fillId="0" borderId="8" xfId="2" applyNumberFormat="1" applyFont="1" applyBorder="1" applyAlignment="1">
      <alignment horizontal="center" vertical="center" wrapText="1"/>
    </xf>
    <xf numFmtId="164" fontId="20" fillId="2" borderId="1" xfId="2" applyNumberFormat="1" applyFont="1" applyFill="1" applyBorder="1" applyAlignment="1">
      <alignment horizontal="center" vertical="center" wrapText="1"/>
    </xf>
    <xf numFmtId="0" fontId="10" fillId="2" borderId="2" xfId="2" applyFont="1" applyFill="1" applyBorder="1" applyAlignment="1">
      <alignment vertical="center" wrapText="1"/>
    </xf>
    <xf numFmtId="2" fontId="4" fillId="2" borderId="8" xfId="2" applyNumberFormat="1" applyFont="1" applyFill="1" applyBorder="1" applyAlignment="1">
      <alignment horizontal="center" vertical="center" wrapText="1"/>
    </xf>
    <xf numFmtId="0" fontId="10" fillId="0" borderId="1" xfId="2" applyFont="1" applyFill="1" applyBorder="1" applyAlignment="1">
      <alignment horizontal="center" vertical="top" wrapText="1"/>
    </xf>
    <xf numFmtId="168" fontId="10" fillId="0" borderId="8" xfId="2" applyNumberFormat="1" applyFont="1" applyFill="1" applyBorder="1" applyAlignment="1">
      <alignment horizontal="center" vertical="top" wrapText="1"/>
    </xf>
    <xf numFmtId="10" fontId="10" fillId="0" borderId="8" xfId="2" applyNumberFormat="1" applyFont="1" applyFill="1" applyBorder="1" applyAlignment="1">
      <alignment horizontal="center" vertical="top" wrapText="1"/>
    </xf>
    <xf numFmtId="0" fontId="3" fillId="0" borderId="0" xfId="0" applyFont="1" applyFill="1" applyBorder="1" applyAlignment="1">
      <alignment vertical="top" wrapText="1"/>
    </xf>
    <xf numFmtId="0" fontId="10" fillId="0" borderId="0" xfId="0" applyFont="1" applyFill="1" applyBorder="1" applyAlignment="1">
      <alignment horizontal="center" vertical="top" wrapText="1"/>
    </xf>
    <xf numFmtId="164" fontId="10" fillId="0" borderId="0" xfId="0" applyNumberFormat="1" applyFont="1" applyFill="1" applyBorder="1" applyAlignment="1">
      <alignment horizontal="left" vertical="top"/>
    </xf>
    <xf numFmtId="0" fontId="34" fillId="0" borderId="0" xfId="2" applyFont="1" applyFill="1" applyBorder="1" applyAlignment="1">
      <alignment horizontal="left" vertical="top"/>
    </xf>
    <xf numFmtId="164" fontId="20" fillId="0" borderId="1" xfId="2" applyNumberFormat="1" applyFont="1" applyFill="1" applyBorder="1" applyAlignment="1">
      <alignment horizontal="center" vertical="center" wrapText="1"/>
    </xf>
    <xf numFmtId="0" fontId="10" fillId="0" borderId="2" xfId="2" applyFont="1" applyFill="1" applyBorder="1" applyAlignment="1">
      <alignment vertical="center" wrapText="1"/>
    </xf>
    <xf numFmtId="0" fontId="29" fillId="0" borderId="0" xfId="2" applyFill="1" applyBorder="1" applyAlignment="1">
      <alignment horizontal="left" vertical="center"/>
    </xf>
    <xf numFmtId="0" fontId="3" fillId="0" borderId="2" xfId="2" applyFont="1" applyFill="1" applyBorder="1" applyAlignment="1">
      <alignment vertical="center" wrapText="1"/>
    </xf>
    <xf numFmtId="166" fontId="10" fillId="0" borderId="8" xfId="2" applyNumberFormat="1" applyFont="1" applyFill="1" applyBorder="1" applyAlignment="1">
      <alignment horizontal="center" vertical="center" wrapText="1"/>
    </xf>
    <xf numFmtId="0" fontId="10" fillId="0" borderId="8" xfId="2" applyFont="1" applyFill="1" applyBorder="1" applyAlignment="1">
      <alignment horizontal="center" vertical="center" wrapText="1"/>
    </xf>
    <xf numFmtId="10" fontId="29" fillId="0" borderId="0" xfId="3" applyNumberFormat="1" applyFont="1" applyFill="1" applyBorder="1" applyAlignment="1">
      <alignment horizontal="left" vertical="center"/>
    </xf>
    <xf numFmtId="9" fontId="10" fillId="0" borderId="8" xfId="2" applyNumberFormat="1" applyFont="1" applyFill="1" applyBorder="1" applyAlignment="1">
      <alignment horizontal="center" vertical="top" wrapText="1"/>
    </xf>
    <xf numFmtId="10" fontId="10" fillId="0" borderId="8" xfId="3" applyNumberFormat="1" applyFont="1" applyFill="1" applyBorder="1" applyAlignment="1">
      <alignment horizontal="center" vertical="top" wrapText="1"/>
    </xf>
    <xf numFmtId="0" fontId="10" fillId="0" borderId="8" xfId="2" applyFont="1" applyFill="1" applyBorder="1" applyAlignment="1">
      <alignment vertical="center" wrapText="1"/>
    </xf>
    <xf numFmtId="166" fontId="10" fillId="0" borderId="8" xfId="2" applyNumberFormat="1" applyFont="1" applyFill="1" applyBorder="1" applyAlignment="1">
      <alignment horizontal="center" vertical="center"/>
    </xf>
    <xf numFmtId="2" fontId="10" fillId="0" borderId="8" xfId="0" applyNumberFormat="1" applyFont="1" applyFill="1" applyBorder="1" applyAlignment="1">
      <alignment vertical="center" wrapText="1"/>
    </xf>
    <xf numFmtId="0" fontId="0" fillId="0" borderId="8" xfId="0" applyFill="1" applyBorder="1" applyAlignment="1">
      <alignment vertical="top"/>
    </xf>
    <xf numFmtId="2" fontId="2" fillId="2" borderId="8" xfId="0" applyNumberFormat="1" applyFont="1" applyFill="1" applyBorder="1" applyAlignment="1">
      <alignment horizontal="center" vertical="center" wrapText="1"/>
    </xf>
    <xf numFmtId="2" fontId="2" fillId="0" borderId="8" xfId="0" applyNumberFormat="1" applyFont="1" applyFill="1" applyBorder="1" applyAlignment="1">
      <alignment horizontal="center" vertical="center" wrapText="1"/>
    </xf>
    <xf numFmtId="0" fontId="3" fillId="0" borderId="0" xfId="0" applyFont="1" applyFill="1" applyBorder="1" applyAlignment="1">
      <alignment horizontal="center" vertical="top"/>
    </xf>
    <xf numFmtId="0" fontId="11" fillId="0" borderId="0" xfId="0" applyFont="1" applyFill="1" applyBorder="1" applyAlignment="1">
      <alignment horizontal="center" vertical="top"/>
    </xf>
    <xf numFmtId="0" fontId="10" fillId="0" borderId="0" xfId="0" applyFont="1" applyFill="1" applyBorder="1" applyAlignment="1">
      <alignment horizontal="left" vertical="top" wrapText="1"/>
    </xf>
    <xf numFmtId="0" fontId="0" fillId="0" borderId="10" xfId="0" applyFill="1" applyBorder="1" applyAlignment="1">
      <alignment horizontal="center" vertical="top"/>
    </xf>
    <xf numFmtId="0" fontId="0" fillId="0" borderId="12" xfId="0" applyFill="1" applyBorder="1" applyAlignment="1">
      <alignment horizontal="center" vertical="top"/>
    </xf>
    <xf numFmtId="0" fontId="0" fillId="0" borderId="11" xfId="0" applyFill="1" applyBorder="1" applyAlignment="1">
      <alignment horizontal="center" vertical="top"/>
    </xf>
    <xf numFmtId="0" fontId="2" fillId="0" borderId="8" xfId="0" applyFont="1" applyFill="1" applyBorder="1" applyAlignment="1">
      <alignment horizontal="left" vertical="center" wrapText="1"/>
    </xf>
    <xf numFmtId="0" fontId="20" fillId="0" borderId="10" xfId="0" applyFont="1" applyFill="1" applyBorder="1" applyAlignment="1">
      <alignment horizontal="center" vertical="top" wrapText="1"/>
    </xf>
    <xf numFmtId="0" fontId="20" fillId="0" borderId="12" xfId="0" applyFont="1" applyFill="1" applyBorder="1" applyAlignment="1">
      <alignment horizontal="center" vertical="top" wrapText="1"/>
    </xf>
    <xf numFmtId="0" fontId="20" fillId="0" borderId="11" xfId="0" applyFont="1" applyFill="1" applyBorder="1" applyAlignment="1">
      <alignment horizontal="center" vertical="top" wrapText="1"/>
    </xf>
    <xf numFmtId="0" fontId="16" fillId="0" borderId="8" xfId="0" applyFont="1" applyFill="1" applyBorder="1" applyAlignment="1">
      <alignment horizontal="center" vertical="center" wrapText="1"/>
    </xf>
    <xf numFmtId="0" fontId="12" fillId="0" borderId="0" xfId="0" applyFont="1" applyFill="1" applyBorder="1" applyAlignment="1">
      <alignment horizontal="left" vertical="top" wrapText="1"/>
    </xf>
    <xf numFmtId="166" fontId="27" fillId="2" borderId="16" xfId="1" applyNumberFormat="1" applyFont="1" applyFill="1" applyBorder="1" applyAlignment="1">
      <alignment horizontal="center" vertical="center"/>
    </xf>
    <xf numFmtId="166" fontId="27" fillId="2" borderId="17" xfId="1" applyNumberFormat="1" applyFont="1" applyFill="1" applyBorder="1" applyAlignment="1">
      <alignment horizontal="center" vertical="center"/>
    </xf>
    <xf numFmtId="1" fontId="6" fillId="0" borderId="8" xfId="0" applyNumberFormat="1" applyFont="1" applyFill="1" applyBorder="1" applyAlignment="1">
      <alignment horizontal="center" vertical="top" wrapText="1"/>
    </xf>
    <xf numFmtId="166" fontId="27" fillId="0" borderId="16" xfId="1" applyNumberFormat="1" applyFont="1" applyBorder="1" applyAlignment="1">
      <alignment horizontal="center" vertical="center"/>
    </xf>
    <xf numFmtId="166" fontId="27" fillId="0" borderId="18" xfId="1" applyNumberFormat="1" applyFont="1" applyBorder="1" applyAlignment="1">
      <alignment horizontal="center" vertical="center"/>
    </xf>
    <xf numFmtId="0" fontId="0" fillId="0" borderId="10" xfId="0" applyFill="1" applyBorder="1" applyAlignment="1">
      <alignment horizontal="center" vertical="top" wrapText="1"/>
    </xf>
    <xf numFmtId="0" fontId="0" fillId="0" borderId="11" xfId="0" applyFill="1" applyBorder="1" applyAlignment="1">
      <alignment horizontal="center" vertical="top" wrapText="1"/>
    </xf>
    <xf numFmtId="0" fontId="0" fillId="0" borderId="8" xfId="0" applyFill="1" applyBorder="1" applyAlignment="1">
      <alignment horizontal="center" vertical="center"/>
    </xf>
    <xf numFmtId="0" fontId="2" fillId="0" borderId="8" xfId="0" applyFont="1" applyFill="1" applyBorder="1" applyAlignment="1">
      <alignment horizontal="center" vertical="top" wrapText="1"/>
    </xf>
    <xf numFmtId="0" fontId="2" fillId="0" borderId="10" xfId="0" applyFont="1" applyFill="1" applyBorder="1" applyAlignment="1">
      <alignment horizontal="center" vertical="top" wrapText="1"/>
    </xf>
    <xf numFmtId="0" fontId="2" fillId="0" borderId="11" xfId="0" applyFont="1" applyFill="1" applyBorder="1" applyAlignment="1">
      <alignment horizontal="center" vertical="top" wrapText="1"/>
    </xf>
    <xf numFmtId="0" fontId="16" fillId="0" borderId="10" xfId="0" applyFont="1" applyFill="1" applyBorder="1" applyAlignment="1">
      <alignment horizontal="center" vertical="top" wrapText="1"/>
    </xf>
    <xf numFmtId="0" fontId="16" fillId="0" borderId="11" xfId="0" applyFont="1" applyFill="1" applyBorder="1" applyAlignment="1">
      <alignment horizontal="center" vertical="top" wrapText="1"/>
    </xf>
    <xf numFmtId="0" fontId="0" fillId="2" borderId="8" xfId="0" applyFill="1" applyBorder="1" applyAlignment="1">
      <alignment horizontal="left" vertical="center" wrapText="1"/>
    </xf>
    <xf numFmtId="0" fontId="16" fillId="0" borderId="8" xfId="0" applyFont="1" applyFill="1" applyBorder="1" applyAlignment="1">
      <alignment horizontal="center" vertical="top" wrapText="1"/>
    </xf>
    <xf numFmtId="0" fontId="17" fillId="0" borderId="8" xfId="0" applyFont="1" applyFill="1" applyBorder="1" applyAlignment="1">
      <alignment horizontal="left" vertical="top" wrapText="1"/>
    </xf>
    <xf numFmtId="0" fontId="0" fillId="0" borderId="8" xfId="0" applyFill="1" applyBorder="1" applyAlignment="1">
      <alignment horizontal="left" vertical="center" wrapText="1"/>
    </xf>
    <xf numFmtId="0" fontId="16" fillId="0" borderId="8" xfId="0" applyFont="1" applyFill="1" applyBorder="1" applyAlignment="1">
      <alignment horizontal="left" vertical="top" wrapText="1"/>
    </xf>
    <xf numFmtId="0" fontId="31" fillId="2" borderId="8" xfId="0" applyFont="1" applyFill="1" applyBorder="1" applyAlignment="1">
      <alignment horizontal="left" vertical="top"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top" wrapText="1"/>
    </xf>
    <xf numFmtId="0" fontId="2" fillId="2" borderId="8"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3"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16" fillId="0" borderId="3" xfId="0" applyFont="1" applyFill="1" applyBorder="1" applyAlignment="1">
      <alignment horizontal="center" vertical="top" wrapText="1"/>
    </xf>
    <xf numFmtId="0" fontId="16" fillId="0" borderId="5" xfId="0" applyFont="1" applyFill="1" applyBorder="1" applyAlignment="1">
      <alignment horizontal="center" vertical="top" wrapText="1"/>
    </xf>
    <xf numFmtId="0" fontId="25" fillId="0" borderId="10"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32" fillId="0" borderId="10" xfId="0" applyFont="1" applyBorder="1" applyAlignment="1">
      <alignment horizontal="center"/>
    </xf>
    <xf numFmtId="0" fontId="32" fillId="0" borderId="11" xfId="0" applyFont="1" applyBorder="1" applyAlignment="1">
      <alignment horizontal="center"/>
    </xf>
    <xf numFmtId="2" fontId="33" fillId="0" borderId="10" xfId="0" applyNumberFormat="1" applyFont="1" applyBorder="1" applyAlignment="1">
      <alignment horizontal="center"/>
    </xf>
    <xf numFmtId="2" fontId="33" fillId="0" borderId="11" xfId="0" applyNumberFormat="1" applyFont="1" applyBorder="1" applyAlignment="1">
      <alignment horizontal="center"/>
    </xf>
    <xf numFmtId="0" fontId="33" fillId="0" borderId="10" xfId="0" applyFont="1" applyBorder="1" applyAlignment="1">
      <alignment horizontal="center"/>
    </xf>
    <xf numFmtId="0" fontId="33" fillId="0" borderId="11" xfId="0" applyFont="1" applyBorder="1" applyAlignment="1">
      <alignment horizontal="center"/>
    </xf>
    <xf numFmtId="2" fontId="32" fillId="0" borderId="10" xfId="0" applyNumberFormat="1" applyFont="1" applyBorder="1" applyAlignment="1">
      <alignment horizontal="center"/>
    </xf>
    <xf numFmtId="2" fontId="32" fillId="0" borderId="11" xfId="0" applyNumberFormat="1" applyFont="1" applyBorder="1" applyAlignment="1">
      <alignment horizontal="center"/>
    </xf>
    <xf numFmtId="0" fontId="29" fillId="0" borderId="0" xfId="0" applyFont="1" applyFill="1" applyBorder="1" applyAlignment="1">
      <alignment vertical="top" wrapText="1"/>
    </xf>
    <xf numFmtId="0" fontId="17" fillId="0" borderId="31" xfId="0" applyFont="1" applyFill="1" applyBorder="1" applyAlignment="1">
      <alignment horizontal="left" vertical="top" wrapText="1"/>
    </xf>
    <xf numFmtId="0" fontId="17" fillId="0" borderId="9" xfId="0" applyFont="1" applyFill="1" applyBorder="1" applyAlignment="1">
      <alignment horizontal="left" vertical="top" wrapText="1"/>
    </xf>
    <xf numFmtId="0" fontId="17" fillId="0" borderId="32" xfId="0" applyFont="1" applyFill="1" applyBorder="1" applyAlignment="1">
      <alignment horizontal="left" vertical="top" wrapText="1"/>
    </xf>
    <xf numFmtId="0" fontId="12" fillId="0" borderId="33" xfId="0" applyFont="1" applyFill="1" applyBorder="1" applyAlignment="1">
      <alignment horizontal="center" vertical="center" wrapText="1"/>
    </xf>
    <xf numFmtId="0" fontId="12" fillId="0" borderId="34"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0" fillId="0" borderId="23" xfId="0" applyFill="1" applyBorder="1" applyAlignment="1">
      <alignment horizontal="center" vertical="top"/>
    </xf>
    <xf numFmtId="0" fontId="0" fillId="0" borderId="25" xfId="0" applyFill="1" applyBorder="1" applyAlignment="1">
      <alignment horizontal="center" vertical="top"/>
    </xf>
    <xf numFmtId="0" fontId="0" fillId="0" borderId="27" xfId="0" applyFill="1" applyBorder="1" applyAlignment="1">
      <alignment horizontal="center" vertical="top"/>
    </xf>
    <xf numFmtId="0" fontId="3" fillId="0" borderId="10" xfId="2" applyFont="1" applyFill="1" applyBorder="1" applyAlignment="1">
      <alignment horizontal="left" vertical="top" wrapText="1"/>
    </xf>
    <xf numFmtId="0" fontId="3" fillId="0" borderId="12" xfId="2" applyFont="1" applyFill="1" applyBorder="1" applyAlignment="1">
      <alignment horizontal="left" vertical="top" wrapText="1"/>
    </xf>
    <xf numFmtId="0" fontId="3" fillId="0" borderId="8" xfId="2" applyFont="1" applyFill="1" applyBorder="1" applyAlignment="1">
      <alignment horizontal="left" vertical="top" wrapText="1"/>
    </xf>
    <xf numFmtId="0" fontId="3" fillId="0" borderId="10" xfId="2" applyFont="1" applyFill="1" applyBorder="1" applyAlignment="1">
      <alignment horizontal="center" vertical="top" wrapText="1"/>
    </xf>
    <xf numFmtId="0" fontId="3" fillId="0" borderId="12" xfId="2" applyFont="1" applyFill="1" applyBorder="1" applyAlignment="1">
      <alignment horizontal="center" vertical="top" wrapText="1"/>
    </xf>
    <xf numFmtId="0" fontId="3" fillId="0" borderId="11" xfId="2" applyFont="1" applyFill="1" applyBorder="1" applyAlignment="1">
      <alignment horizontal="center" vertical="top" wrapText="1"/>
    </xf>
    <xf numFmtId="167" fontId="3" fillId="0" borderId="10" xfId="2" applyNumberFormat="1" applyFont="1" applyFill="1" applyBorder="1" applyAlignment="1">
      <alignment horizontal="center" vertical="top" wrapText="1"/>
    </xf>
    <xf numFmtId="167" fontId="3" fillId="0" borderId="12" xfId="2" applyNumberFormat="1" applyFont="1" applyFill="1" applyBorder="1" applyAlignment="1">
      <alignment horizontal="center" vertical="top" wrapText="1"/>
    </xf>
    <xf numFmtId="167" fontId="3" fillId="0" borderId="11" xfId="2" applyNumberFormat="1" applyFont="1" applyFill="1" applyBorder="1" applyAlignment="1">
      <alignment horizontal="center" vertical="top" wrapText="1"/>
    </xf>
    <xf numFmtId="164" fontId="10" fillId="0" borderId="0" xfId="0" applyNumberFormat="1" applyFont="1" applyFill="1" applyBorder="1" applyAlignment="1">
      <alignment horizontal="left" vertical="top" wrapText="1"/>
    </xf>
    <xf numFmtId="0" fontId="35" fillId="0" borderId="31"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5" fillId="0" borderId="32" xfId="0" applyFont="1" applyFill="1" applyBorder="1" applyAlignment="1">
      <alignment horizontal="center" vertical="center" wrapText="1"/>
    </xf>
    <xf numFmtId="0" fontId="35" fillId="0" borderId="36"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7" xfId="0" applyFont="1" applyFill="1" applyBorder="1" applyAlignment="1">
      <alignment horizontal="center" vertical="center" wrapText="1"/>
    </xf>
    <xf numFmtId="0" fontId="35" fillId="0" borderId="38" xfId="0" applyFont="1" applyFill="1" applyBorder="1" applyAlignment="1">
      <alignment horizontal="center" vertical="center" wrapText="1"/>
    </xf>
    <xf numFmtId="0" fontId="35" fillId="0" borderId="13" xfId="0" applyFont="1" applyFill="1" applyBorder="1" applyAlignment="1">
      <alignment horizontal="center" vertical="center" wrapText="1"/>
    </xf>
    <xf numFmtId="0" fontId="35" fillId="0" borderId="20" xfId="0" applyFont="1" applyFill="1" applyBorder="1" applyAlignment="1">
      <alignment horizontal="center" vertical="center" wrapText="1"/>
    </xf>
    <xf numFmtId="164" fontId="20" fillId="0" borderId="4" xfId="0" applyNumberFormat="1" applyFont="1" applyFill="1" applyBorder="1" applyAlignment="1">
      <alignment horizontal="left" vertical="top" wrapText="1"/>
    </xf>
    <xf numFmtId="0" fontId="4" fillId="2" borderId="10" xfId="2" applyFont="1" applyFill="1" applyBorder="1" applyAlignment="1">
      <alignment horizontal="center" vertical="center" wrapText="1"/>
    </xf>
    <xf numFmtId="0" fontId="4" fillId="2" borderId="11" xfId="2" applyFont="1" applyFill="1" applyBorder="1" applyAlignment="1">
      <alignment horizontal="center" vertical="center" wrapText="1"/>
    </xf>
    <xf numFmtId="2" fontId="10" fillId="0" borderId="10" xfId="0" applyNumberFormat="1" applyFont="1" applyFill="1" applyBorder="1" applyAlignment="1">
      <alignment horizontal="center" vertical="center" wrapText="1"/>
    </xf>
    <xf numFmtId="2" fontId="10" fillId="0" borderId="12" xfId="0" applyNumberFormat="1" applyFont="1" applyFill="1" applyBorder="1" applyAlignment="1">
      <alignment horizontal="center" vertical="center" wrapText="1"/>
    </xf>
    <xf numFmtId="2" fontId="10" fillId="0" borderId="11" xfId="0" applyNumberFormat="1" applyFont="1" applyFill="1" applyBorder="1" applyAlignment="1">
      <alignment horizontal="center" vertical="center" wrapText="1"/>
    </xf>
    <xf numFmtId="0" fontId="10" fillId="0" borderId="10" xfId="2" applyFont="1" applyFill="1" applyBorder="1" applyAlignment="1">
      <alignment horizontal="center" vertical="top" wrapText="1"/>
    </xf>
    <xf numFmtId="0" fontId="10" fillId="0" borderId="12" xfId="2" applyFont="1" applyFill="1" applyBorder="1" applyAlignment="1">
      <alignment horizontal="center" vertical="top" wrapText="1"/>
    </xf>
    <xf numFmtId="0" fontId="10" fillId="0" borderId="11" xfId="2" applyFont="1" applyFill="1" applyBorder="1" applyAlignment="1">
      <alignment horizontal="center" vertical="top" wrapText="1"/>
    </xf>
    <xf numFmtId="0" fontId="2" fillId="0" borderId="0" xfId="4" applyFont="1" applyFill="1" applyAlignment="1">
      <alignment horizontal="center"/>
    </xf>
    <xf numFmtId="0" fontId="3" fillId="0" borderId="0" xfId="4" applyFont="1" applyFill="1" applyBorder="1" applyAlignment="1">
      <alignment horizontal="left"/>
    </xf>
    <xf numFmtId="0" fontId="2" fillId="0" borderId="0" xfId="4" applyFont="1" applyFill="1" applyBorder="1"/>
    <xf numFmtId="0" fontId="2" fillId="0" borderId="0" xfId="4" applyFont="1" applyFill="1"/>
    <xf numFmtId="0" fontId="37" fillId="0" borderId="0" xfId="4" applyFont="1" applyFill="1" applyBorder="1" applyAlignment="1">
      <alignment horizontal="left"/>
    </xf>
    <xf numFmtId="0" fontId="38" fillId="0" borderId="0" xfId="4" applyFont="1" applyFill="1" applyAlignment="1">
      <alignment horizontal="left"/>
    </xf>
    <xf numFmtId="0" fontId="37" fillId="0" borderId="0" xfId="4" applyFont="1" applyFill="1" applyBorder="1" applyAlignment="1">
      <alignment horizontal="left" vertical="top"/>
    </xf>
    <xf numFmtId="0" fontId="38" fillId="0" borderId="0" xfId="4" applyFont="1" applyFill="1" applyBorder="1" applyAlignment="1">
      <alignment horizontal="left" vertical="top"/>
    </xf>
    <xf numFmtId="0" fontId="6" fillId="0" borderId="8" xfId="4" applyFont="1" applyFill="1" applyBorder="1" applyAlignment="1">
      <alignment horizontal="center" vertical="top" wrapText="1"/>
    </xf>
    <xf numFmtId="1" fontId="39" fillId="0" borderId="8" xfId="5" applyNumberFormat="1" applyFont="1" applyFill="1" applyBorder="1" applyAlignment="1" applyProtection="1">
      <alignment horizontal="center" vertical="top" wrapText="1"/>
      <protection locked="0"/>
    </xf>
    <xf numFmtId="0" fontId="2" fillId="0" borderId="0" xfId="4" applyFont="1" applyFill="1" applyAlignment="1">
      <alignment vertical="center" wrapText="1"/>
    </xf>
    <xf numFmtId="0" fontId="2" fillId="0" borderId="8" xfId="4" applyFont="1" applyFill="1" applyBorder="1" applyAlignment="1">
      <alignment vertical="top" wrapText="1"/>
    </xf>
    <xf numFmtId="0" fontId="6" fillId="0" borderId="8" xfId="4" applyFont="1" applyFill="1" applyBorder="1" applyAlignment="1">
      <alignment horizontal="left" vertical="center" wrapText="1"/>
    </xf>
    <xf numFmtId="0" fontId="2" fillId="0" borderId="8" xfId="4" applyFont="1" applyFill="1" applyBorder="1" applyAlignment="1">
      <alignment horizontal="left" vertical="center" wrapText="1"/>
    </xf>
    <xf numFmtId="169" fontId="2" fillId="0" borderId="8" xfId="4" applyNumberFormat="1" applyFont="1" applyFill="1" applyBorder="1" applyAlignment="1">
      <alignment horizontal="left" vertical="center" wrapText="1"/>
    </xf>
    <xf numFmtId="169" fontId="2" fillId="0" borderId="8" xfId="4" applyNumberFormat="1" applyFont="1" applyFill="1" applyBorder="1" applyAlignment="1">
      <alignment vertical="top" wrapText="1"/>
    </xf>
    <xf numFmtId="0" fontId="2" fillId="0" borderId="8" xfId="4" applyNumberFormat="1" applyFont="1" applyFill="1" applyBorder="1" applyAlignment="1">
      <alignment vertical="top" wrapText="1"/>
    </xf>
    <xf numFmtId="169" fontId="6" fillId="0" borderId="8" xfId="4" applyNumberFormat="1" applyFont="1" applyFill="1" applyBorder="1" applyAlignment="1">
      <alignment horizontal="left" vertical="center" wrapText="1"/>
    </xf>
    <xf numFmtId="169" fontId="6" fillId="0" borderId="8" xfId="4" applyNumberFormat="1" applyFont="1" applyFill="1" applyBorder="1" applyAlignment="1">
      <alignment vertical="top" wrapText="1"/>
    </xf>
    <xf numFmtId="0" fontId="2" fillId="0" borderId="8" xfId="4" applyFont="1" applyFill="1" applyBorder="1" applyAlignment="1">
      <alignment horizontal="center" vertical="top" wrapText="1"/>
    </xf>
    <xf numFmtId="2" fontId="2" fillId="0" borderId="8" xfId="6" applyNumberFormat="1" applyFont="1" applyFill="1" applyBorder="1" applyAlignment="1">
      <alignment vertical="top" wrapText="1"/>
    </xf>
    <xf numFmtId="0" fontId="6" fillId="0" borderId="0" xfId="4" applyFont="1" applyFill="1"/>
    <xf numFmtId="0" fontId="2" fillId="0" borderId="8" xfId="6" applyFont="1" applyFill="1" applyBorder="1" applyAlignment="1">
      <alignment vertical="top" wrapText="1"/>
    </xf>
    <xf numFmtId="0" fontId="3" fillId="0" borderId="0" xfId="4" applyFont="1" applyFill="1" applyBorder="1"/>
    <xf numFmtId="0" fontId="4" fillId="0" borderId="0" xfId="4" applyFont="1" applyFill="1" applyBorder="1"/>
    <xf numFmtId="0" fontId="6" fillId="0" borderId="8" xfId="4" applyFont="1" applyFill="1" applyBorder="1" applyAlignment="1">
      <alignment vertical="top" wrapText="1"/>
    </xf>
    <xf numFmtId="169" fontId="2" fillId="0" borderId="8" xfId="4" applyNumberFormat="1" applyFont="1" applyFill="1" applyBorder="1" applyAlignment="1">
      <alignment horizontal="left" vertical="top" wrapText="1"/>
    </xf>
    <xf numFmtId="0" fontId="2" fillId="0" borderId="8" xfId="7" applyFont="1" applyFill="1" applyBorder="1" applyAlignment="1">
      <alignment vertical="top" wrapText="1"/>
    </xf>
    <xf numFmtId="43" fontId="2" fillId="0" borderId="0" xfId="4" applyNumberFormat="1" applyFont="1" applyFill="1"/>
    <xf numFmtId="169" fontId="2" fillId="0" borderId="0" xfId="4" applyNumberFormat="1" applyFont="1" applyFill="1" applyBorder="1"/>
    <xf numFmtId="169" fontId="37" fillId="0" borderId="0" xfId="4" applyNumberFormat="1" applyFont="1" applyFill="1" applyBorder="1" applyAlignment="1">
      <alignment horizontal="left"/>
    </xf>
    <xf numFmtId="169" fontId="38" fillId="0" borderId="0" xfId="4" applyNumberFormat="1" applyFont="1" applyFill="1" applyAlignment="1">
      <alignment horizontal="left"/>
    </xf>
    <xf numFmtId="169" fontId="38" fillId="0" borderId="0" xfId="4" applyNumberFormat="1" applyFont="1" applyFill="1" applyBorder="1" applyAlignment="1">
      <alignment horizontal="left" vertical="top"/>
    </xf>
    <xf numFmtId="169" fontId="2" fillId="0" borderId="0" xfId="4" applyNumberFormat="1" applyFont="1" applyFill="1"/>
    <xf numFmtId="169" fontId="39" fillId="0" borderId="8" xfId="5" applyNumberFormat="1" applyFont="1" applyFill="1" applyBorder="1" applyAlignment="1" applyProtection="1">
      <alignment horizontal="center" vertical="top" wrapText="1"/>
      <protection locked="0"/>
    </xf>
    <xf numFmtId="169" fontId="6" fillId="0" borderId="8" xfId="4" applyNumberFormat="1" applyFont="1" applyFill="1" applyBorder="1" applyAlignment="1">
      <alignment horizontal="center" vertical="top" wrapText="1"/>
    </xf>
    <xf numFmtId="0" fontId="2" fillId="0" borderId="8" xfId="8" applyNumberFormat="1" applyFont="1" applyFill="1" applyBorder="1" applyAlignment="1">
      <alignment vertical="top" wrapText="1"/>
    </xf>
  </cellXfs>
  <cellStyles count="11">
    <cellStyle name="Comma 2" xfId="8"/>
    <cellStyle name="Normal" xfId="0" builtinId="0"/>
    <cellStyle name="Normal 2" xfId="2"/>
    <cellStyle name="Normal 2 2" xfId="6"/>
    <cellStyle name="Normal 2 3" xfId="9"/>
    <cellStyle name="Normal 22" xfId="10"/>
    <cellStyle name="Normal 3" xfId="4"/>
    <cellStyle name="Normal 4" xfId="7"/>
    <cellStyle name="Normal_Linkage BS Dec09" xfId="5"/>
    <cellStyle name="Normal_TOT_GEN" xfId="1"/>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nexure-VII%20variance%20final/2.%20Loktak%20O&amp;M%20variance.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ALAL"/>
      <sheetName val="URI-I"/>
      <sheetName val="URI-II"/>
      <sheetName val="DULHASTI"/>
      <sheetName val="SEWA-II"/>
      <sheetName val="NIMMO BAZGO"/>
      <sheetName val="CHUTAK"/>
      <sheetName val="BAIRASUIL"/>
      <sheetName val="CHAMERA-I"/>
      <sheetName val="CHAMERA-II"/>
      <sheetName val="CHAMERA-III"/>
      <sheetName val="PARBATI-III"/>
      <sheetName val="TANAKPUR"/>
      <sheetName val="DHAULIGANGA"/>
      <sheetName val="LOK 2015-16 vs2016-17"/>
      <sheetName val="LOK 201415 vs 2015-16"/>
      <sheetName val="LOK 2013-14 vs 2014-15"/>
      <sheetName val="LOK 2012-13 vs 2013-14"/>
      <sheetName val="RANGIT"/>
      <sheetName val="TEESTA-V"/>
      <sheetName val="TLDP-III"/>
      <sheetName val="TLDP-IV"/>
      <sheetName val="WIND-JAISALMER"/>
      <sheetName val="2012-13"/>
      <sheetName val="2013-14"/>
      <sheetName val="2014-15"/>
      <sheetName val="2015-16"/>
      <sheetName val="2016-17 "/>
      <sheetName val="Sheet1"/>
      <sheetName val="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N109"/>
  <sheetViews>
    <sheetView view="pageBreakPreview" zoomScaleNormal="100" zoomScaleSheetLayoutView="100" workbookViewId="0">
      <selection activeCell="N40" sqref="N40"/>
    </sheetView>
  </sheetViews>
  <sheetFormatPr defaultRowHeight="12.75"/>
  <cols>
    <col min="1" max="1" width="2.33203125" customWidth="1"/>
    <col min="2" max="2" width="6.5" style="19" customWidth="1"/>
    <col min="3" max="3" width="5.6640625" customWidth="1"/>
    <col min="4" max="4" width="25.83203125" customWidth="1"/>
    <col min="5" max="5" width="13.83203125" style="3" customWidth="1"/>
    <col min="6" max="10" width="13.83203125" customWidth="1"/>
  </cols>
  <sheetData>
    <row r="1" spans="2:10">
      <c r="I1" s="2" t="s">
        <v>25</v>
      </c>
    </row>
    <row r="2" spans="2:10">
      <c r="I2" s="18" t="s">
        <v>77</v>
      </c>
    </row>
    <row r="3" spans="2:10" ht="39" customHeight="1">
      <c r="B3" s="167" t="s">
        <v>65</v>
      </c>
      <c r="C3" s="167"/>
      <c r="D3" s="167"/>
      <c r="E3" s="167"/>
      <c r="F3" s="167"/>
      <c r="G3" s="167"/>
      <c r="H3" s="167"/>
      <c r="I3" s="167"/>
      <c r="J3" s="167"/>
    </row>
    <row r="4" spans="2:10" ht="8.25" customHeight="1">
      <c r="B4" s="168"/>
      <c r="C4" s="168"/>
      <c r="D4" s="168"/>
      <c r="E4" s="168"/>
      <c r="F4" s="168"/>
      <c r="G4" s="168"/>
      <c r="H4" s="168"/>
      <c r="I4" s="168"/>
      <c r="J4" s="169"/>
    </row>
    <row r="5" spans="2:10" ht="25.5" customHeight="1">
      <c r="B5" s="12"/>
      <c r="C5" s="170" t="s">
        <v>72</v>
      </c>
      <c r="D5" s="171"/>
      <c r="E5" s="15" t="s">
        <v>73</v>
      </c>
      <c r="F5" s="15" t="s">
        <v>74</v>
      </c>
      <c r="G5" s="15" t="s">
        <v>61</v>
      </c>
      <c r="H5" s="15" t="s">
        <v>75</v>
      </c>
      <c r="I5" s="15" t="s">
        <v>62</v>
      </c>
      <c r="J5" s="16" t="s">
        <v>63</v>
      </c>
    </row>
    <row r="6" spans="2:10" ht="20.100000000000001" customHeight="1">
      <c r="B6" s="13">
        <v>1</v>
      </c>
      <c r="C6" s="161" t="s">
        <v>0</v>
      </c>
      <c r="D6" s="161"/>
      <c r="E6" s="4"/>
      <c r="F6" s="175" t="s">
        <v>130</v>
      </c>
      <c r="G6" s="176"/>
      <c r="H6" s="176"/>
      <c r="I6" s="176"/>
      <c r="J6" s="177"/>
    </row>
    <row r="7" spans="2:10" ht="20.100000000000001" customHeight="1">
      <c r="B7" s="13">
        <v>2</v>
      </c>
      <c r="C7" s="161" t="s">
        <v>8</v>
      </c>
      <c r="D7" s="161"/>
      <c r="E7" s="4"/>
      <c r="F7" s="175" t="s">
        <v>129</v>
      </c>
      <c r="G7" s="176"/>
      <c r="H7" s="176"/>
      <c r="I7" s="176"/>
      <c r="J7" s="177"/>
    </row>
    <row r="8" spans="2:10" s="11" customFormat="1" ht="27" customHeight="1">
      <c r="B8" s="13">
        <v>3</v>
      </c>
      <c r="C8" s="166" t="s">
        <v>10</v>
      </c>
      <c r="D8" s="166"/>
      <c r="E8" s="25" t="s">
        <v>11</v>
      </c>
      <c r="F8" s="172">
        <v>105</v>
      </c>
      <c r="G8" s="173"/>
      <c r="H8" s="173"/>
      <c r="I8" s="173"/>
      <c r="J8" s="174"/>
    </row>
    <row r="9" spans="2:10" s="11" customFormat="1" ht="32.25" customHeight="1">
      <c r="B9" s="13">
        <v>4</v>
      </c>
      <c r="C9" s="166" t="s">
        <v>12</v>
      </c>
      <c r="D9" s="166"/>
      <c r="E9" s="70" t="s">
        <v>13</v>
      </c>
      <c r="F9" s="175" t="s">
        <v>127</v>
      </c>
      <c r="G9" s="176"/>
      <c r="H9" s="176"/>
      <c r="I9" s="176"/>
      <c r="J9" s="177"/>
    </row>
    <row r="10" spans="2:10" s="11" customFormat="1" ht="20.100000000000001" customHeight="1">
      <c r="B10" s="13">
        <v>5</v>
      </c>
      <c r="C10" s="166" t="s">
        <v>14</v>
      </c>
      <c r="D10" s="166"/>
      <c r="E10" s="22"/>
      <c r="F10" s="175" t="s">
        <v>128</v>
      </c>
      <c r="G10" s="176"/>
      <c r="H10" s="176"/>
      <c r="I10" s="176"/>
      <c r="J10" s="177"/>
    </row>
    <row r="11" spans="2:10" s="11" customFormat="1" ht="28.5" customHeight="1">
      <c r="B11" s="39">
        <v>6</v>
      </c>
      <c r="C11" s="163" t="s">
        <v>15</v>
      </c>
      <c r="D11" s="163"/>
      <c r="E11" s="40" t="s">
        <v>66</v>
      </c>
      <c r="F11" s="44">
        <v>396.55</v>
      </c>
      <c r="G11" s="44">
        <v>396.55</v>
      </c>
      <c r="H11" s="44">
        <v>396.55</v>
      </c>
      <c r="I11" s="44">
        <v>396.55</v>
      </c>
      <c r="J11" s="44">
        <v>396.55</v>
      </c>
    </row>
    <row r="12" spans="2:10" s="11" customFormat="1" ht="20.100000000000001" customHeight="1">
      <c r="B12" s="13">
        <v>7</v>
      </c>
      <c r="C12" s="166" t="s">
        <v>16</v>
      </c>
      <c r="D12" s="166"/>
      <c r="E12" s="25" t="s">
        <v>17</v>
      </c>
      <c r="F12" s="56" t="s">
        <v>131</v>
      </c>
      <c r="G12" s="56" t="s">
        <v>131</v>
      </c>
      <c r="H12" s="56" t="s">
        <v>131</v>
      </c>
      <c r="I12" s="56" t="s">
        <v>131</v>
      </c>
      <c r="J12" s="56" t="s">
        <v>131</v>
      </c>
    </row>
    <row r="13" spans="2:10" s="11" customFormat="1" ht="30" customHeight="1">
      <c r="B13" s="13">
        <v>8</v>
      </c>
      <c r="C13" s="166" t="s">
        <v>18</v>
      </c>
      <c r="D13" s="166"/>
      <c r="E13" s="25" t="s">
        <v>17</v>
      </c>
      <c r="F13" s="56" t="s">
        <v>132</v>
      </c>
      <c r="G13" s="56" t="s">
        <v>132</v>
      </c>
      <c r="H13" s="56" t="s">
        <v>132</v>
      </c>
      <c r="I13" s="56" t="s">
        <v>132</v>
      </c>
      <c r="J13" s="56" t="s">
        <v>132</v>
      </c>
    </row>
    <row r="14" spans="2:10" s="11" customFormat="1" ht="30" customHeight="1">
      <c r="B14" s="13">
        <v>9</v>
      </c>
      <c r="C14" s="166" t="s">
        <v>19</v>
      </c>
      <c r="D14" s="166"/>
      <c r="E14" s="25" t="s">
        <v>17</v>
      </c>
      <c r="F14" s="56" t="s">
        <v>133</v>
      </c>
      <c r="G14" s="56" t="s">
        <v>133</v>
      </c>
      <c r="H14" s="56" t="s">
        <v>133</v>
      </c>
      <c r="I14" s="56" t="s">
        <v>133</v>
      </c>
      <c r="J14" s="56" t="s">
        <v>133</v>
      </c>
    </row>
    <row r="15" spans="2:10" s="11" customFormat="1" ht="18.75" customHeight="1">
      <c r="B15" s="39">
        <v>10</v>
      </c>
      <c r="C15" s="163" t="s">
        <v>20</v>
      </c>
      <c r="D15" s="163"/>
      <c r="E15" s="44" t="s">
        <v>1</v>
      </c>
      <c r="F15" s="56">
        <v>105</v>
      </c>
      <c r="G15" s="56">
        <v>105</v>
      </c>
      <c r="H15" s="56">
        <v>105</v>
      </c>
      <c r="I15" s="56">
        <v>105</v>
      </c>
      <c r="J15" s="56">
        <v>105</v>
      </c>
    </row>
    <row r="16" spans="2:10" s="11" customFormat="1" ht="19.5" customHeight="1">
      <c r="B16" s="39">
        <v>11</v>
      </c>
      <c r="C16" s="163" t="s">
        <v>21</v>
      </c>
      <c r="D16" s="163"/>
      <c r="E16" s="44" t="s">
        <v>1</v>
      </c>
      <c r="F16" s="73">
        <v>103.87403969270167</v>
      </c>
      <c r="G16" s="73">
        <v>103.87403969270167</v>
      </c>
      <c r="H16" s="73">
        <v>103.87403969270167</v>
      </c>
      <c r="I16" s="73">
        <v>103.87403969270167</v>
      </c>
      <c r="J16" s="73">
        <v>103.87403969270167</v>
      </c>
    </row>
    <row r="17" spans="1:10" ht="18.75" customHeight="1">
      <c r="B17" s="39">
        <v>12</v>
      </c>
      <c r="C17" s="164" t="s">
        <v>22</v>
      </c>
      <c r="D17" s="164"/>
      <c r="E17" s="54"/>
      <c r="F17" s="45"/>
      <c r="G17" s="45"/>
      <c r="H17" s="45"/>
      <c r="I17" s="45"/>
      <c r="J17" s="45"/>
    </row>
    <row r="18" spans="1:10" s="11" customFormat="1" ht="42.75" customHeight="1">
      <c r="B18" s="55">
        <v>12.1</v>
      </c>
      <c r="C18" s="165" t="s">
        <v>136</v>
      </c>
      <c r="D18" s="163"/>
      <c r="E18" s="44" t="s">
        <v>7</v>
      </c>
      <c r="F18" s="57">
        <v>0</v>
      </c>
      <c r="G18" s="57">
        <v>28.71</v>
      </c>
      <c r="H18" s="57">
        <v>70.25</v>
      </c>
      <c r="I18" s="57">
        <v>34.33</v>
      </c>
      <c r="J18" s="57">
        <v>263.08999999999997</v>
      </c>
    </row>
    <row r="19" spans="1:10" s="11" customFormat="1" ht="42.75" customHeight="1">
      <c r="B19" s="55">
        <v>12.2</v>
      </c>
      <c r="C19" s="163" t="s">
        <v>23</v>
      </c>
      <c r="D19" s="163"/>
      <c r="E19" s="44" t="s">
        <v>7</v>
      </c>
      <c r="F19" s="71">
        <v>0</v>
      </c>
      <c r="G19" s="71">
        <v>0</v>
      </c>
      <c r="H19" s="71">
        <v>0</v>
      </c>
      <c r="I19" s="71">
        <v>0</v>
      </c>
      <c r="J19" s="71">
        <v>0</v>
      </c>
    </row>
    <row r="20" spans="1:10" ht="15" customHeight="1">
      <c r="B20" s="12"/>
      <c r="C20" s="161" t="s">
        <v>2</v>
      </c>
      <c r="D20" s="161"/>
      <c r="E20" s="4"/>
      <c r="F20" s="5"/>
      <c r="G20" s="5"/>
      <c r="H20" s="5"/>
      <c r="I20" s="5"/>
      <c r="J20" s="5"/>
    </row>
    <row r="21" spans="1:10" ht="15" customHeight="1">
      <c r="B21" s="13">
        <v>13</v>
      </c>
      <c r="C21" s="161" t="s">
        <v>3</v>
      </c>
      <c r="D21" s="161"/>
      <c r="E21" s="4"/>
      <c r="F21" s="5"/>
      <c r="G21" s="5"/>
      <c r="H21" s="5"/>
      <c r="I21" s="5"/>
      <c r="J21" s="5"/>
    </row>
    <row r="22" spans="1:10" ht="30" customHeight="1">
      <c r="B22" s="14">
        <v>13.1</v>
      </c>
      <c r="C22" s="159" t="s">
        <v>67</v>
      </c>
      <c r="D22" s="159"/>
      <c r="E22" s="8" t="s">
        <v>24</v>
      </c>
      <c r="F22" s="53">
        <v>580.56000000000006</v>
      </c>
      <c r="G22" s="53">
        <v>639.83999999999992</v>
      </c>
      <c r="H22" s="53">
        <v>372.47330750000009</v>
      </c>
      <c r="I22" s="53">
        <v>536.60536499999989</v>
      </c>
      <c r="J22" s="53">
        <v>741.07479999999998</v>
      </c>
    </row>
    <row r="23" spans="1:10" ht="30" customHeight="1">
      <c r="B23" s="14">
        <v>13.2</v>
      </c>
      <c r="C23" s="159" t="s">
        <v>68</v>
      </c>
      <c r="D23" s="159"/>
      <c r="E23" s="8" t="s">
        <v>24</v>
      </c>
      <c r="F23" s="53">
        <v>566.72092404599994</v>
      </c>
      <c r="G23" s="53">
        <v>623.15174900000011</v>
      </c>
      <c r="H23" s="53">
        <v>360.67359834799998</v>
      </c>
      <c r="I23" s="53">
        <v>521.512305868</v>
      </c>
      <c r="J23" s="53">
        <v>718.79178405300013</v>
      </c>
    </row>
    <row r="24" spans="1:10" ht="30" customHeight="1">
      <c r="B24" s="14">
        <v>13.3</v>
      </c>
      <c r="C24" s="159" t="s">
        <v>69</v>
      </c>
      <c r="D24" s="159"/>
      <c r="E24" s="8" t="s">
        <v>24</v>
      </c>
      <c r="F24" s="53">
        <v>557.4748189825001</v>
      </c>
      <c r="G24" s="53">
        <v>614.04795999999999</v>
      </c>
      <c r="H24" s="53">
        <v>353.7265444009999</v>
      </c>
      <c r="I24" s="53">
        <v>517.28535126399993</v>
      </c>
      <c r="J24" s="53">
        <v>715.25299999999993</v>
      </c>
    </row>
    <row r="25" spans="1:10" ht="43.5" customHeight="1">
      <c r="B25" s="13">
        <v>14</v>
      </c>
      <c r="C25" s="159" t="s">
        <v>70</v>
      </c>
      <c r="D25" s="159"/>
      <c r="E25" s="8" t="s">
        <v>24</v>
      </c>
      <c r="F25" s="131">
        <f>F22-F23</f>
        <v>13.839075954000123</v>
      </c>
      <c r="G25" s="53">
        <v>16.7</v>
      </c>
      <c r="H25" s="53">
        <v>8.9858360000000008</v>
      </c>
      <c r="I25" s="53">
        <v>11.668799999999999</v>
      </c>
      <c r="J25" s="53">
        <v>18.630320999999995</v>
      </c>
    </row>
    <row r="26" spans="1:10" ht="30" customHeight="1">
      <c r="B26" s="58">
        <v>15</v>
      </c>
      <c r="C26" s="162" t="s">
        <v>76</v>
      </c>
      <c r="D26" s="162"/>
      <c r="E26" s="59" t="s">
        <v>135</v>
      </c>
      <c r="F26" s="130">
        <v>3.25</v>
      </c>
      <c r="G26" s="130">
        <v>3.398082</v>
      </c>
      <c r="H26" s="130">
        <v>2.85785</v>
      </c>
      <c r="I26" s="130">
        <v>3.4469400000000001</v>
      </c>
      <c r="J26" s="130">
        <v>3.335</v>
      </c>
    </row>
    <row r="27" spans="1:10" ht="30" customHeight="1">
      <c r="B27" s="13">
        <v>16</v>
      </c>
      <c r="C27" s="159" t="s">
        <v>71</v>
      </c>
      <c r="D27" s="159"/>
      <c r="E27" s="8" t="s">
        <v>11</v>
      </c>
      <c r="F27" s="53">
        <v>98.238756251358993</v>
      </c>
      <c r="G27" s="53">
        <v>96.30565933305661</v>
      </c>
      <c r="H27" s="53">
        <v>95.313969439996853</v>
      </c>
      <c r="I27" s="53">
        <v>94.67745763647406</v>
      </c>
      <c r="J27" s="53">
        <v>102.71393148708215</v>
      </c>
    </row>
    <row r="29" spans="1:10">
      <c r="I29" s="2" t="s">
        <v>25</v>
      </c>
    </row>
    <row r="30" spans="1:10">
      <c r="B30" s="3"/>
      <c r="E30"/>
      <c r="I30" s="2" t="s">
        <v>9</v>
      </c>
    </row>
    <row r="31" spans="1:10">
      <c r="B31" s="3"/>
      <c r="E31"/>
    </row>
    <row r="32" spans="1:10" ht="20.25" customHeight="1">
      <c r="A32" s="17"/>
      <c r="B32" s="10"/>
      <c r="C32" s="158" t="s">
        <v>78</v>
      </c>
      <c r="D32" s="158"/>
      <c r="E32" s="27" t="s">
        <v>73</v>
      </c>
      <c r="F32" s="15" t="s">
        <v>74</v>
      </c>
      <c r="G32" s="15" t="s">
        <v>61</v>
      </c>
      <c r="H32" s="15" t="s">
        <v>75</v>
      </c>
      <c r="I32" s="15" t="s">
        <v>62</v>
      </c>
      <c r="J32" s="16" t="s">
        <v>63</v>
      </c>
    </row>
    <row r="33" spans="1:10" s="11" customFormat="1" ht="30" customHeight="1">
      <c r="A33" s="20"/>
      <c r="B33" s="21">
        <v>17</v>
      </c>
      <c r="C33" s="160" t="s">
        <v>26</v>
      </c>
      <c r="D33" s="160"/>
      <c r="E33" s="22"/>
      <c r="F33" s="22"/>
      <c r="G33" s="22"/>
      <c r="H33" s="22"/>
      <c r="I33" s="22"/>
      <c r="J33" s="22"/>
    </row>
    <row r="34" spans="1:10" s="11" customFormat="1" ht="30" customHeight="1">
      <c r="A34" s="23"/>
      <c r="B34" s="24">
        <v>17.100000000000001</v>
      </c>
      <c r="C34" s="160" t="s">
        <v>27</v>
      </c>
      <c r="D34" s="160"/>
      <c r="E34" s="25" t="s">
        <v>4</v>
      </c>
      <c r="F34" s="46">
        <v>81.054861111108039</v>
      </c>
      <c r="G34" s="46">
        <v>104.05208333330665</v>
      </c>
      <c r="H34" s="46">
        <v>104.04305555554085</v>
      </c>
      <c r="I34" s="46">
        <v>111.37568287037978</v>
      </c>
      <c r="J34" s="46">
        <v>53.021527777764362</v>
      </c>
    </row>
    <row r="35" spans="1:10" s="11" customFormat="1" ht="30" customHeight="1">
      <c r="A35" s="23"/>
      <c r="B35" s="24">
        <v>17.2</v>
      </c>
      <c r="C35" s="160" t="s">
        <v>28</v>
      </c>
      <c r="D35" s="160"/>
      <c r="E35" s="25" t="s">
        <v>4</v>
      </c>
      <c r="F35" s="46">
        <v>4.3621412037081129</v>
      </c>
      <c r="G35" s="46">
        <v>3.8534722222029814</v>
      </c>
      <c r="H35" s="46">
        <v>4.9008680555479565</v>
      </c>
      <c r="I35" s="46">
        <v>3.2590277777777779</v>
      </c>
      <c r="J35" s="46">
        <v>0.92885416666666665</v>
      </c>
    </row>
    <row r="36" spans="1:10" s="11" customFormat="1" ht="30" customHeight="1">
      <c r="A36" s="20"/>
      <c r="B36" s="69">
        <v>18</v>
      </c>
      <c r="C36" s="157" t="s">
        <v>5</v>
      </c>
      <c r="D36" s="157"/>
      <c r="E36" s="44" t="s">
        <v>7</v>
      </c>
      <c r="F36" s="57">
        <v>0</v>
      </c>
      <c r="G36" s="57">
        <v>0</v>
      </c>
      <c r="H36" s="57">
        <v>28.71</v>
      </c>
      <c r="I36" s="57">
        <v>126.41</v>
      </c>
      <c r="J36" s="57">
        <v>43.23</v>
      </c>
    </row>
    <row r="37" spans="1:10" s="11" customFormat="1" ht="30" customHeight="1">
      <c r="A37" s="20"/>
      <c r="B37" s="69">
        <v>19</v>
      </c>
      <c r="C37" s="157" t="s">
        <v>6</v>
      </c>
      <c r="D37" s="157"/>
      <c r="E37" s="44" t="s">
        <v>7</v>
      </c>
      <c r="F37" s="44">
        <v>45.23</v>
      </c>
      <c r="G37" s="44">
        <v>73.94</v>
      </c>
      <c r="H37" s="44">
        <v>115.48</v>
      </c>
      <c r="I37" s="44">
        <v>23.4</v>
      </c>
      <c r="J37" s="44">
        <v>243.26</v>
      </c>
    </row>
    <row r="39" spans="1:10" ht="15" customHeight="1">
      <c r="B39" s="132" t="s">
        <v>140</v>
      </c>
      <c r="C39" s="133"/>
      <c r="D39" s="133"/>
      <c r="E39" s="133"/>
      <c r="F39" s="133"/>
      <c r="G39" s="133"/>
      <c r="H39" s="133"/>
      <c r="I39" s="133"/>
      <c r="J39" s="133"/>
    </row>
    <row r="40" spans="1:10" ht="15" customHeight="1">
      <c r="B40" s="31"/>
      <c r="C40" s="31"/>
      <c r="D40" s="31"/>
      <c r="E40" s="31"/>
      <c r="F40" s="31"/>
      <c r="G40" s="31"/>
      <c r="H40" s="31"/>
      <c r="I40" s="31"/>
      <c r="J40" s="31"/>
    </row>
    <row r="41" spans="1:10" ht="38.25" customHeight="1">
      <c r="B41" s="158" t="s">
        <v>82</v>
      </c>
      <c r="C41" s="158"/>
      <c r="D41" s="16" t="s">
        <v>78</v>
      </c>
      <c r="E41" s="155" t="s">
        <v>64</v>
      </c>
      <c r="F41" s="156"/>
      <c r="G41" s="16" t="s">
        <v>82</v>
      </c>
      <c r="H41" s="16" t="s">
        <v>78</v>
      </c>
      <c r="I41" s="158" t="s">
        <v>64</v>
      </c>
      <c r="J41" s="158"/>
    </row>
    <row r="42" spans="1:10" ht="15" customHeight="1">
      <c r="B42" s="152" t="s">
        <v>29</v>
      </c>
      <c r="C42" s="152"/>
      <c r="D42" s="32" t="s">
        <v>30</v>
      </c>
      <c r="E42" s="144">
        <f>42*24*10/1000</f>
        <v>10.08</v>
      </c>
      <c r="F42" s="145"/>
      <c r="G42" s="6" t="s">
        <v>31</v>
      </c>
      <c r="H42" s="6" t="s">
        <v>30</v>
      </c>
      <c r="I42" s="147">
        <f>70*24*10/1000</f>
        <v>16.8</v>
      </c>
      <c r="J42" s="148"/>
    </row>
    <row r="43" spans="1:10" ht="15" customHeight="1">
      <c r="B43" s="152"/>
      <c r="C43" s="152"/>
      <c r="D43" s="32" t="s">
        <v>32</v>
      </c>
      <c r="E43" s="144">
        <f>42*24*10/1000</f>
        <v>10.08</v>
      </c>
      <c r="F43" s="145">
        <f>42*24*10/1000</f>
        <v>10.08</v>
      </c>
      <c r="G43" s="7"/>
      <c r="H43" s="6" t="s">
        <v>32</v>
      </c>
      <c r="I43" s="147">
        <f>70*24*10/1000</f>
        <v>16.8</v>
      </c>
      <c r="J43" s="148">
        <f>70*24*10/1000</f>
        <v>16.8</v>
      </c>
    </row>
    <row r="44" spans="1:10" ht="15" customHeight="1">
      <c r="B44" s="152"/>
      <c r="C44" s="152"/>
      <c r="D44" s="32" t="s">
        <v>33</v>
      </c>
      <c r="E44" s="144">
        <f>42*24*10/1000</f>
        <v>10.08</v>
      </c>
      <c r="F44" s="145">
        <f>42*24*10/1000</f>
        <v>10.08</v>
      </c>
      <c r="G44" s="7"/>
      <c r="H44" s="6" t="s">
        <v>34</v>
      </c>
      <c r="I44" s="147">
        <f>70*24*11/1000</f>
        <v>18.48</v>
      </c>
      <c r="J44" s="148">
        <f>70*24*11/1000</f>
        <v>18.48</v>
      </c>
    </row>
    <row r="45" spans="1:10" ht="15" customHeight="1">
      <c r="B45" s="152" t="s">
        <v>35</v>
      </c>
      <c r="C45" s="152"/>
      <c r="D45" s="32" t="s">
        <v>30</v>
      </c>
      <c r="E45" s="144">
        <f>42*24*10/1000</f>
        <v>10.08</v>
      </c>
      <c r="F45" s="145">
        <f>42*24*10/1000</f>
        <v>10.08</v>
      </c>
      <c r="G45" s="6" t="s">
        <v>36</v>
      </c>
      <c r="H45" s="6" t="s">
        <v>30</v>
      </c>
      <c r="I45" s="147">
        <f t="shared" ref="I45:J49" si="0">42*24*10/1000</f>
        <v>10.08</v>
      </c>
      <c r="J45" s="148">
        <f t="shared" si="0"/>
        <v>10.08</v>
      </c>
    </row>
    <row r="46" spans="1:10" ht="15" customHeight="1">
      <c r="B46" s="152"/>
      <c r="C46" s="152"/>
      <c r="D46" s="32" t="s">
        <v>32</v>
      </c>
      <c r="E46" s="144">
        <f>42*24*10/1000</f>
        <v>10.08</v>
      </c>
      <c r="F46" s="145">
        <f>42*24*10/1000</f>
        <v>10.08</v>
      </c>
      <c r="G46" s="7"/>
      <c r="H46" s="6" t="s">
        <v>32</v>
      </c>
      <c r="I46" s="147">
        <f t="shared" si="0"/>
        <v>10.08</v>
      </c>
      <c r="J46" s="148">
        <f t="shared" si="0"/>
        <v>10.08</v>
      </c>
    </row>
    <row r="47" spans="1:10" ht="15" customHeight="1">
      <c r="B47" s="152"/>
      <c r="C47" s="152"/>
      <c r="D47" s="32" t="s">
        <v>34</v>
      </c>
      <c r="E47" s="144">
        <f>42*24*11/1000</f>
        <v>11.087999999999999</v>
      </c>
      <c r="F47" s="145">
        <f>42*24*11/1000</f>
        <v>11.087999999999999</v>
      </c>
      <c r="G47" s="7"/>
      <c r="H47" s="6" t="s">
        <v>33</v>
      </c>
      <c r="I47" s="147">
        <f t="shared" si="0"/>
        <v>10.08</v>
      </c>
      <c r="J47" s="148">
        <f t="shared" si="0"/>
        <v>10.08</v>
      </c>
    </row>
    <row r="48" spans="1:10" ht="15" customHeight="1">
      <c r="B48" s="152" t="s">
        <v>37</v>
      </c>
      <c r="C48" s="152"/>
      <c r="D48" s="32" t="s">
        <v>30</v>
      </c>
      <c r="E48" s="144">
        <f t="shared" ref="E48:F50" si="1">42*24*10/1000</f>
        <v>10.08</v>
      </c>
      <c r="F48" s="145">
        <f t="shared" si="1"/>
        <v>10.08</v>
      </c>
      <c r="G48" s="6" t="s">
        <v>38</v>
      </c>
      <c r="H48" s="6" t="s">
        <v>30</v>
      </c>
      <c r="I48" s="147">
        <f t="shared" si="0"/>
        <v>10.08</v>
      </c>
      <c r="J48" s="148">
        <f t="shared" si="0"/>
        <v>10.08</v>
      </c>
    </row>
    <row r="49" spans="2:14" ht="15" customHeight="1">
      <c r="B49" s="152"/>
      <c r="C49" s="152"/>
      <c r="D49" s="32" t="s">
        <v>32</v>
      </c>
      <c r="E49" s="144">
        <f t="shared" si="1"/>
        <v>10.08</v>
      </c>
      <c r="F49" s="145">
        <f t="shared" si="1"/>
        <v>10.08</v>
      </c>
      <c r="G49" s="7"/>
      <c r="H49" s="6" t="s">
        <v>32</v>
      </c>
      <c r="I49" s="147">
        <f t="shared" si="0"/>
        <v>10.08</v>
      </c>
      <c r="J49" s="148">
        <f t="shared" si="0"/>
        <v>10.08</v>
      </c>
    </row>
    <row r="50" spans="2:14" ht="15" customHeight="1">
      <c r="B50" s="152"/>
      <c r="C50" s="152"/>
      <c r="D50" s="32" t="s">
        <v>33</v>
      </c>
      <c r="E50" s="144">
        <f t="shared" si="1"/>
        <v>10.08</v>
      </c>
      <c r="F50" s="145">
        <f t="shared" si="1"/>
        <v>10.08</v>
      </c>
      <c r="G50" s="7"/>
      <c r="H50" s="6" t="s">
        <v>34</v>
      </c>
      <c r="I50" s="147">
        <f>42*24*11/1000</f>
        <v>11.087999999999999</v>
      </c>
      <c r="J50" s="148">
        <f>42*24*11/1000</f>
        <v>11.087999999999999</v>
      </c>
    </row>
    <row r="51" spans="2:14" ht="15" customHeight="1">
      <c r="B51" s="152" t="s">
        <v>39</v>
      </c>
      <c r="C51" s="152"/>
      <c r="D51" s="32" t="s">
        <v>30</v>
      </c>
      <c r="E51" s="144">
        <f>70*24*10/1000</f>
        <v>16.8</v>
      </c>
      <c r="F51" s="145">
        <f>70*24*10/1000</f>
        <v>16.8</v>
      </c>
      <c r="G51" s="6" t="s">
        <v>40</v>
      </c>
      <c r="H51" s="6" t="s">
        <v>30</v>
      </c>
      <c r="I51" s="147">
        <f>42*24*10/1000</f>
        <v>10.08</v>
      </c>
      <c r="J51" s="148">
        <f>42*24*10/1000</f>
        <v>10.08</v>
      </c>
    </row>
    <row r="52" spans="2:14" ht="15" customHeight="1">
      <c r="B52" s="152"/>
      <c r="C52" s="152"/>
      <c r="D52" s="32" t="s">
        <v>32</v>
      </c>
      <c r="E52" s="144">
        <f>70*24*10/1000</f>
        <v>16.8</v>
      </c>
      <c r="F52" s="145">
        <f>70*24*10/1000</f>
        <v>16.8</v>
      </c>
      <c r="G52" s="7"/>
      <c r="H52" s="6" t="s">
        <v>32</v>
      </c>
      <c r="I52" s="147">
        <f>42*24*10/1000</f>
        <v>10.08</v>
      </c>
      <c r="J52" s="148">
        <f>42*24*10/1000</f>
        <v>10.08</v>
      </c>
    </row>
    <row r="53" spans="2:14" ht="15" customHeight="1">
      <c r="B53" s="152"/>
      <c r="C53" s="152"/>
      <c r="D53" s="32" t="s">
        <v>34</v>
      </c>
      <c r="E53" s="144">
        <f>70*24*10/1000</f>
        <v>16.8</v>
      </c>
      <c r="F53" s="145">
        <f>70*24*11/1000</f>
        <v>18.48</v>
      </c>
      <c r="G53" s="7"/>
      <c r="H53" s="6" t="s">
        <v>34</v>
      </c>
      <c r="I53" s="147">
        <f>42*24*11/1000</f>
        <v>11.087999999999999</v>
      </c>
      <c r="J53" s="148">
        <f>42*24*11/1000</f>
        <v>11.087999999999999</v>
      </c>
    </row>
    <row r="54" spans="2:14" ht="15" customHeight="1">
      <c r="B54" s="152" t="s">
        <v>41</v>
      </c>
      <c r="C54" s="152"/>
      <c r="D54" s="32" t="s">
        <v>30</v>
      </c>
      <c r="E54" s="144">
        <f>70*24*10/1000</f>
        <v>16.8</v>
      </c>
      <c r="F54" s="145">
        <f>70*24*10/1000</f>
        <v>16.8</v>
      </c>
      <c r="G54" s="6" t="s">
        <v>42</v>
      </c>
      <c r="H54" s="6" t="s">
        <v>30</v>
      </c>
      <c r="I54" s="147">
        <f>42*24*10/1000</f>
        <v>10.08</v>
      </c>
      <c r="J54" s="148">
        <f>42*24*10/1000</f>
        <v>10.08</v>
      </c>
    </row>
    <row r="55" spans="2:14" ht="15" customHeight="1">
      <c r="B55" s="152"/>
      <c r="C55" s="152"/>
      <c r="D55" s="32" t="s">
        <v>32</v>
      </c>
      <c r="E55" s="144">
        <f>70*24*10/1000</f>
        <v>16.8</v>
      </c>
      <c r="F55" s="145">
        <f>70*24*10/1000</f>
        <v>16.8</v>
      </c>
      <c r="G55" s="7"/>
      <c r="H55" s="6" t="s">
        <v>32</v>
      </c>
      <c r="I55" s="147">
        <f>42*24*10/1000</f>
        <v>10.08</v>
      </c>
      <c r="J55" s="148">
        <f>42*24*10/1000</f>
        <v>10.08</v>
      </c>
    </row>
    <row r="56" spans="2:14" ht="15" customHeight="1">
      <c r="B56" s="152"/>
      <c r="C56" s="152"/>
      <c r="D56" s="32" t="s">
        <v>34</v>
      </c>
      <c r="E56" s="144">
        <f>70*24*10.5/1000</f>
        <v>17.64</v>
      </c>
      <c r="F56" s="145">
        <f>70*24*11/1000</f>
        <v>18.48</v>
      </c>
      <c r="G56" s="7"/>
      <c r="H56" s="6" t="s">
        <v>43</v>
      </c>
      <c r="I56" s="147">
        <f>42*24*8/1000</f>
        <v>8.0640000000000001</v>
      </c>
      <c r="J56" s="148">
        <f>42*24*8/1000</f>
        <v>8.0640000000000001</v>
      </c>
    </row>
    <row r="57" spans="2:14" ht="15" customHeight="1">
      <c r="B57" s="152" t="s">
        <v>44</v>
      </c>
      <c r="C57" s="152"/>
      <c r="D57" s="32" t="s">
        <v>30</v>
      </c>
      <c r="E57" s="144">
        <f t="shared" ref="E57:F59" si="2">70*24*10/1000</f>
        <v>16.8</v>
      </c>
      <c r="F57" s="145">
        <f t="shared" si="2"/>
        <v>16.8</v>
      </c>
      <c r="G57" s="6" t="s">
        <v>45</v>
      </c>
      <c r="H57" s="6" t="s">
        <v>30</v>
      </c>
      <c r="I57" s="147">
        <f>42*24*10/1000</f>
        <v>10.08</v>
      </c>
      <c r="J57" s="148">
        <f>42*24*10/1000</f>
        <v>10.08</v>
      </c>
    </row>
    <row r="58" spans="2:14" ht="15" customHeight="1">
      <c r="B58" s="149"/>
      <c r="C58" s="150"/>
      <c r="D58" s="32" t="s">
        <v>32</v>
      </c>
      <c r="E58" s="144">
        <f t="shared" si="2"/>
        <v>16.8</v>
      </c>
      <c r="F58" s="145">
        <f t="shared" si="2"/>
        <v>16.8</v>
      </c>
      <c r="G58" s="7"/>
      <c r="H58" s="6" t="s">
        <v>32</v>
      </c>
      <c r="I58" s="147">
        <f>42*24*10/1000</f>
        <v>10.08</v>
      </c>
      <c r="J58" s="148">
        <f>42*24*10/1000</f>
        <v>10.08</v>
      </c>
    </row>
    <row r="59" spans="2:14" ht="15" customHeight="1">
      <c r="B59" s="149"/>
      <c r="C59" s="150"/>
      <c r="D59" s="32" t="s">
        <v>33</v>
      </c>
      <c r="E59" s="144">
        <f t="shared" si="2"/>
        <v>16.8</v>
      </c>
      <c r="F59" s="145">
        <f t="shared" si="2"/>
        <v>16.8</v>
      </c>
      <c r="G59" s="7"/>
      <c r="H59" s="6" t="s">
        <v>34</v>
      </c>
      <c r="I59" s="147">
        <f>42*24*11/1000</f>
        <v>11.087999999999999</v>
      </c>
      <c r="J59" s="148">
        <f>42*24*11/1000</f>
        <v>11.087999999999999</v>
      </c>
    </row>
    <row r="60" spans="2:14" ht="15" customHeight="1">
      <c r="B60" s="151"/>
      <c r="C60" s="151"/>
      <c r="D60" s="28"/>
      <c r="E60" s="153"/>
      <c r="F60" s="154"/>
      <c r="G60" s="9" t="s">
        <v>46</v>
      </c>
      <c r="H60" s="7"/>
      <c r="I60" s="146">
        <f>SUM(E42:E59,I42:I59)</f>
        <v>448.05599999999998</v>
      </c>
      <c r="J60" s="146"/>
    </row>
    <row r="61" spans="2:14" ht="15">
      <c r="C61" s="19"/>
      <c r="E61" s="29"/>
      <c r="F61" s="29"/>
      <c r="G61" s="30"/>
      <c r="H61" s="26"/>
      <c r="I61" s="29"/>
      <c r="J61" s="29"/>
    </row>
    <row r="62" spans="2:14" ht="52.5" customHeight="1">
      <c r="B62" s="143" t="s">
        <v>79</v>
      </c>
      <c r="C62" s="143"/>
      <c r="D62" s="143"/>
      <c r="E62" s="143"/>
      <c r="F62" s="143"/>
      <c r="G62" s="143"/>
      <c r="H62" s="143"/>
      <c r="I62" s="143"/>
      <c r="J62" s="143"/>
    </row>
    <row r="63" spans="2:14" ht="50.25" customHeight="1">
      <c r="B63" s="142" t="s">
        <v>82</v>
      </c>
      <c r="C63" s="142"/>
      <c r="D63" s="139" t="s">
        <v>80</v>
      </c>
      <c r="E63" s="140"/>
      <c r="F63" s="141"/>
      <c r="G63" s="139" t="s">
        <v>81</v>
      </c>
      <c r="H63" s="140"/>
      <c r="I63" s="140"/>
      <c r="J63" s="141"/>
    </row>
    <row r="64" spans="2:14" ht="15" customHeight="1">
      <c r="B64" s="138" t="s">
        <v>29</v>
      </c>
      <c r="C64" s="138"/>
      <c r="D64" s="135">
        <f>L64</f>
        <v>103.95</v>
      </c>
      <c r="E64" s="136"/>
      <c r="F64" s="137"/>
      <c r="G64" s="62"/>
      <c r="H64" s="65">
        <v>76.466666666666711</v>
      </c>
      <c r="I64" s="63"/>
      <c r="J64" s="64"/>
      <c r="L64" s="62">
        <f>N64-(N64*M64)</f>
        <v>103.95</v>
      </c>
      <c r="M64" s="66">
        <v>0.01</v>
      </c>
      <c r="N64">
        <v>105</v>
      </c>
    </row>
    <row r="65" spans="2:14" ht="15" customHeight="1">
      <c r="B65" s="138" t="s">
        <v>35</v>
      </c>
      <c r="C65" s="138"/>
      <c r="D65" s="135">
        <f t="shared" ref="D65:D75" si="3">L65</f>
        <v>103.95</v>
      </c>
      <c r="E65" s="136"/>
      <c r="F65" s="137"/>
      <c r="G65" s="62"/>
      <c r="H65" s="65">
        <v>92.870967741935488</v>
      </c>
      <c r="I65" s="63"/>
      <c r="J65" s="64"/>
      <c r="L65" s="62">
        <f t="shared" ref="L65:L75" si="4">N65-(N65*M65)</f>
        <v>103.95</v>
      </c>
      <c r="M65" s="66">
        <v>0.01</v>
      </c>
      <c r="N65">
        <v>105</v>
      </c>
    </row>
    <row r="66" spans="2:14" ht="15" customHeight="1">
      <c r="B66" s="138" t="s">
        <v>37</v>
      </c>
      <c r="C66" s="138"/>
      <c r="D66" s="135">
        <f t="shared" si="3"/>
        <v>103.95</v>
      </c>
      <c r="E66" s="136"/>
      <c r="F66" s="137"/>
      <c r="G66" s="62"/>
      <c r="H66" s="65">
        <v>92.980000000000018</v>
      </c>
      <c r="I66" s="63"/>
      <c r="J66" s="64"/>
      <c r="L66" s="62">
        <f t="shared" si="4"/>
        <v>103.95</v>
      </c>
      <c r="M66" s="66">
        <v>0.01</v>
      </c>
      <c r="N66">
        <v>105</v>
      </c>
    </row>
    <row r="67" spans="2:14" ht="15" customHeight="1">
      <c r="B67" s="138" t="s">
        <v>39</v>
      </c>
      <c r="C67" s="138"/>
      <c r="D67" s="135">
        <f t="shared" si="3"/>
        <v>103.95</v>
      </c>
      <c r="E67" s="136"/>
      <c r="F67" s="137"/>
      <c r="G67" s="62"/>
      <c r="H67" s="65">
        <v>104.47741935483873</v>
      </c>
      <c r="I67" s="63"/>
      <c r="J67" s="64"/>
      <c r="L67" s="62">
        <f t="shared" si="4"/>
        <v>103.95</v>
      </c>
      <c r="M67" s="66">
        <v>0.01</v>
      </c>
      <c r="N67">
        <v>105</v>
      </c>
    </row>
    <row r="68" spans="2:14" ht="15" customHeight="1">
      <c r="B68" s="138" t="s">
        <v>41</v>
      </c>
      <c r="C68" s="138"/>
      <c r="D68" s="135">
        <f t="shared" si="3"/>
        <v>103.95</v>
      </c>
      <c r="E68" s="136"/>
      <c r="F68" s="137"/>
      <c r="G68" s="62"/>
      <c r="H68" s="65">
        <v>104.3483870967742</v>
      </c>
      <c r="I68" s="63"/>
      <c r="J68" s="64"/>
      <c r="L68" s="62">
        <f t="shared" si="4"/>
        <v>103.95</v>
      </c>
      <c r="M68" s="66">
        <v>0.01</v>
      </c>
      <c r="N68">
        <v>105</v>
      </c>
    </row>
    <row r="69" spans="2:14" ht="15" customHeight="1">
      <c r="B69" s="138" t="s">
        <v>44</v>
      </c>
      <c r="C69" s="138"/>
      <c r="D69" s="135">
        <f t="shared" si="3"/>
        <v>103.95</v>
      </c>
      <c r="E69" s="136"/>
      <c r="F69" s="137"/>
      <c r="G69" s="62"/>
      <c r="H69" s="65">
        <v>104.8</v>
      </c>
      <c r="I69" s="63"/>
      <c r="J69" s="64"/>
      <c r="L69" s="62">
        <f t="shared" si="4"/>
        <v>103.95</v>
      </c>
      <c r="M69" s="66">
        <v>0.01</v>
      </c>
      <c r="N69">
        <v>105</v>
      </c>
    </row>
    <row r="70" spans="2:14" ht="15" customHeight="1">
      <c r="B70" s="138" t="s">
        <v>31</v>
      </c>
      <c r="C70" s="138"/>
      <c r="D70" s="135">
        <f t="shared" si="3"/>
        <v>103.95</v>
      </c>
      <c r="E70" s="136"/>
      <c r="F70" s="137"/>
      <c r="G70" s="62"/>
      <c r="H70" s="65">
        <v>104.80000000000001</v>
      </c>
      <c r="I70" s="63"/>
      <c r="J70" s="64"/>
      <c r="L70" s="62">
        <f t="shared" si="4"/>
        <v>103.95</v>
      </c>
      <c r="M70" s="66">
        <v>0.01</v>
      </c>
      <c r="N70">
        <v>105</v>
      </c>
    </row>
    <row r="71" spans="2:14" ht="15" customHeight="1">
      <c r="B71" s="138" t="s">
        <v>36</v>
      </c>
      <c r="C71" s="138"/>
      <c r="D71" s="135">
        <f t="shared" si="3"/>
        <v>103.95</v>
      </c>
      <c r="E71" s="136"/>
      <c r="F71" s="137"/>
      <c r="G71" s="62"/>
      <c r="H71" s="65">
        <v>97.333333333333357</v>
      </c>
      <c r="I71" s="63"/>
      <c r="J71" s="64"/>
      <c r="L71" s="62">
        <f t="shared" si="4"/>
        <v>103.95</v>
      </c>
      <c r="M71" s="66">
        <v>0.01</v>
      </c>
      <c r="N71">
        <v>105</v>
      </c>
    </row>
    <row r="72" spans="2:14" ht="15" customHeight="1">
      <c r="B72" s="138" t="s">
        <v>38</v>
      </c>
      <c r="C72" s="138"/>
      <c r="D72" s="135">
        <f t="shared" si="3"/>
        <v>103.95</v>
      </c>
      <c r="E72" s="136"/>
      <c r="F72" s="137"/>
      <c r="G72" s="62"/>
      <c r="H72" s="65">
        <v>86.058064516129051</v>
      </c>
      <c r="I72" s="63"/>
      <c r="J72" s="64"/>
      <c r="L72" s="62">
        <f t="shared" si="4"/>
        <v>103.95</v>
      </c>
      <c r="M72" s="66">
        <v>0.01</v>
      </c>
      <c r="N72">
        <v>105</v>
      </c>
    </row>
    <row r="73" spans="2:14" ht="15" customHeight="1">
      <c r="B73" s="138" t="s">
        <v>40</v>
      </c>
      <c r="C73" s="138"/>
      <c r="D73" s="135">
        <f t="shared" si="3"/>
        <v>103.95</v>
      </c>
      <c r="E73" s="136"/>
      <c r="F73" s="137"/>
      <c r="G73" s="62"/>
      <c r="H73" s="65">
        <v>94.270967741935493</v>
      </c>
      <c r="I73" s="63"/>
      <c r="J73" s="64"/>
      <c r="L73" s="62">
        <f t="shared" si="4"/>
        <v>103.95</v>
      </c>
      <c r="M73" s="66">
        <v>0.01</v>
      </c>
      <c r="N73">
        <v>105</v>
      </c>
    </row>
    <row r="74" spans="2:14" ht="15" customHeight="1">
      <c r="B74" s="138" t="s">
        <v>42</v>
      </c>
      <c r="C74" s="138"/>
      <c r="D74" s="135">
        <f t="shared" si="3"/>
        <v>103.95</v>
      </c>
      <c r="E74" s="136"/>
      <c r="F74" s="137"/>
      <c r="G74" s="62"/>
      <c r="H74" s="65">
        <v>86.530295566502488</v>
      </c>
      <c r="I74" s="63"/>
      <c r="J74" s="64"/>
      <c r="L74" s="62">
        <f t="shared" si="4"/>
        <v>103.95</v>
      </c>
      <c r="M74" s="66">
        <v>0.01</v>
      </c>
      <c r="N74">
        <v>105</v>
      </c>
    </row>
    <row r="75" spans="2:14" ht="15" customHeight="1">
      <c r="B75" s="138" t="s">
        <v>45</v>
      </c>
      <c r="C75" s="138"/>
      <c r="D75" s="135">
        <f t="shared" si="3"/>
        <v>103.95</v>
      </c>
      <c r="E75" s="136"/>
      <c r="F75" s="137"/>
      <c r="G75" s="62"/>
      <c r="H75" s="65">
        <v>100.70322580645163</v>
      </c>
      <c r="I75" s="63"/>
      <c r="J75" s="64"/>
      <c r="L75" s="62">
        <f t="shared" si="4"/>
        <v>103.95</v>
      </c>
      <c r="M75" s="66">
        <v>0.01</v>
      </c>
      <c r="N75">
        <v>105</v>
      </c>
    </row>
    <row r="76" spans="2:14">
      <c r="D76" s="67"/>
      <c r="E76" s="68"/>
    </row>
    <row r="78" spans="2:14" ht="15">
      <c r="I78" s="34" t="s">
        <v>86</v>
      </c>
    </row>
    <row r="79" spans="2:14" ht="15">
      <c r="I79" s="34" t="s">
        <v>87</v>
      </c>
    </row>
    <row r="80" spans="2:14" ht="15">
      <c r="I80" s="34"/>
    </row>
    <row r="81" spans="2:10" ht="30.75" customHeight="1">
      <c r="B81" s="33">
        <v>1</v>
      </c>
      <c r="C81" s="134" t="s">
        <v>85</v>
      </c>
      <c r="D81" s="134"/>
      <c r="E81" s="134"/>
      <c r="F81" s="134"/>
      <c r="G81" s="134"/>
      <c r="H81" s="134"/>
      <c r="I81" s="134"/>
      <c r="J81" s="134"/>
    </row>
    <row r="82" spans="2:10" ht="32.25" customHeight="1">
      <c r="B82" s="33">
        <v>2</v>
      </c>
      <c r="C82" s="134" t="s">
        <v>83</v>
      </c>
      <c r="D82" s="134"/>
      <c r="E82" s="134"/>
      <c r="F82" s="134"/>
      <c r="G82" s="134"/>
      <c r="H82" s="134"/>
      <c r="I82" s="134"/>
      <c r="J82" s="134"/>
    </row>
    <row r="83" spans="2:10" ht="31.5" customHeight="1">
      <c r="B83" s="33">
        <v>3</v>
      </c>
      <c r="C83" s="134" t="s">
        <v>84</v>
      </c>
      <c r="D83" s="134"/>
      <c r="E83" s="134"/>
      <c r="F83" s="134"/>
      <c r="G83" s="134"/>
      <c r="H83" s="134"/>
      <c r="I83" s="134"/>
      <c r="J83" s="134"/>
    </row>
    <row r="84" spans="2:10" ht="31.5" customHeight="1">
      <c r="B84" s="33"/>
      <c r="C84" s="61"/>
      <c r="D84" s="61"/>
      <c r="E84" s="61"/>
      <c r="F84" s="61"/>
      <c r="G84" s="61"/>
      <c r="H84" s="61"/>
      <c r="I84" s="61"/>
      <c r="J84" s="61"/>
    </row>
    <row r="85" spans="2:10" ht="15" customHeight="1">
      <c r="B85" s="132" t="s">
        <v>141</v>
      </c>
      <c r="C85" s="133"/>
      <c r="D85" s="133"/>
      <c r="E85" s="133"/>
      <c r="F85" s="133"/>
      <c r="G85" s="133"/>
      <c r="H85" s="133"/>
      <c r="I85" s="133"/>
      <c r="J85" s="133"/>
    </row>
    <row r="86" spans="2:10" ht="15" customHeight="1">
      <c r="B86" s="31"/>
      <c r="C86" s="31"/>
      <c r="D86" s="31"/>
      <c r="E86" s="31"/>
      <c r="F86" s="31"/>
      <c r="G86" s="31"/>
      <c r="H86" s="31"/>
      <c r="I86" s="31"/>
      <c r="J86" s="31"/>
    </row>
    <row r="87" spans="2:10" ht="38.25" customHeight="1">
      <c r="B87" s="158" t="s">
        <v>82</v>
      </c>
      <c r="C87" s="158"/>
      <c r="D87" s="60" t="s">
        <v>78</v>
      </c>
      <c r="E87" s="155" t="s">
        <v>64</v>
      </c>
      <c r="F87" s="156"/>
      <c r="G87" s="60" t="s">
        <v>82</v>
      </c>
      <c r="H87" s="60" t="s">
        <v>78</v>
      </c>
      <c r="I87" s="158" t="s">
        <v>64</v>
      </c>
      <c r="J87" s="158"/>
    </row>
    <row r="88" spans="2:10" ht="15" customHeight="1">
      <c r="B88" s="152" t="s">
        <v>29</v>
      </c>
      <c r="C88" s="152"/>
      <c r="D88" s="32" t="s">
        <v>30</v>
      </c>
      <c r="E88" s="178">
        <v>4.1399999999999997</v>
      </c>
      <c r="F88" s="179"/>
      <c r="G88" s="6" t="s">
        <v>31</v>
      </c>
      <c r="H88" s="6" t="s">
        <v>30</v>
      </c>
      <c r="I88" s="180">
        <v>23.9404</v>
      </c>
      <c r="J88" s="181"/>
    </row>
    <row r="89" spans="2:10" ht="15" customHeight="1">
      <c r="B89" s="152"/>
      <c r="C89" s="152"/>
      <c r="D89" s="32" t="s">
        <v>32</v>
      </c>
      <c r="E89" s="178">
        <v>5.0999999999999996</v>
      </c>
      <c r="F89" s="179">
        <v>5.0999999999999996</v>
      </c>
      <c r="G89" s="7"/>
      <c r="H89" s="6" t="s">
        <v>32</v>
      </c>
      <c r="I89" s="182">
        <v>23.27</v>
      </c>
      <c r="J89" s="183">
        <v>23.27</v>
      </c>
    </row>
    <row r="90" spans="2:10" ht="15" customHeight="1">
      <c r="B90" s="152"/>
      <c r="C90" s="152"/>
      <c r="D90" s="32" t="s">
        <v>33</v>
      </c>
      <c r="E90" s="178">
        <v>9.07</v>
      </c>
      <c r="F90" s="179">
        <v>9.07</v>
      </c>
      <c r="G90" s="7"/>
      <c r="H90" s="6" t="s">
        <v>34</v>
      </c>
      <c r="I90" s="182">
        <v>23.22</v>
      </c>
      <c r="J90" s="183">
        <v>23.22</v>
      </c>
    </row>
    <row r="91" spans="2:10" ht="15" customHeight="1">
      <c r="B91" s="152" t="s">
        <v>35</v>
      </c>
      <c r="C91" s="152"/>
      <c r="D91" s="32" t="s">
        <v>30</v>
      </c>
      <c r="E91" s="178">
        <v>12.89</v>
      </c>
      <c r="F91" s="179">
        <v>12.89</v>
      </c>
      <c r="G91" s="6" t="s">
        <v>36</v>
      </c>
      <c r="H91" s="6" t="s">
        <v>30</v>
      </c>
      <c r="I91" s="182">
        <v>14.65</v>
      </c>
      <c r="J91" s="183">
        <v>14.65</v>
      </c>
    </row>
    <row r="92" spans="2:10" ht="15" customHeight="1">
      <c r="B92" s="152"/>
      <c r="C92" s="152"/>
      <c r="D92" s="32" t="s">
        <v>32</v>
      </c>
      <c r="E92" s="178">
        <v>13.14</v>
      </c>
      <c r="F92" s="179">
        <v>13.14</v>
      </c>
      <c r="G92" s="7"/>
      <c r="H92" s="6" t="s">
        <v>32</v>
      </c>
      <c r="I92" s="182">
        <v>14.39</v>
      </c>
      <c r="J92" s="183">
        <v>14.39</v>
      </c>
    </row>
    <row r="93" spans="2:10" ht="15" customHeight="1">
      <c r="B93" s="152"/>
      <c r="C93" s="152"/>
      <c r="D93" s="32" t="s">
        <v>34</v>
      </c>
      <c r="E93" s="178">
        <v>17.149999999999999</v>
      </c>
      <c r="F93" s="179">
        <v>17.149999999999999</v>
      </c>
      <c r="G93" s="7"/>
      <c r="H93" s="6" t="s">
        <v>33</v>
      </c>
      <c r="I93" s="182">
        <v>12.4</v>
      </c>
      <c r="J93" s="183">
        <v>12.4</v>
      </c>
    </row>
    <row r="94" spans="2:10" ht="15" customHeight="1">
      <c r="B94" s="152" t="s">
        <v>37</v>
      </c>
      <c r="C94" s="152"/>
      <c r="D94" s="32" t="s">
        <v>30</v>
      </c>
      <c r="E94" s="184">
        <v>23.9404</v>
      </c>
      <c r="F94" s="185">
        <v>23.94</v>
      </c>
      <c r="G94" s="6" t="s">
        <v>38</v>
      </c>
      <c r="H94" s="6" t="s">
        <v>30</v>
      </c>
      <c r="I94" s="182">
        <v>11.53</v>
      </c>
      <c r="J94" s="183">
        <v>11.53</v>
      </c>
    </row>
    <row r="95" spans="2:10" ht="15" customHeight="1">
      <c r="B95" s="152"/>
      <c r="C95" s="152"/>
      <c r="D95" s="32" t="s">
        <v>32</v>
      </c>
      <c r="E95" s="184">
        <v>23.9404</v>
      </c>
      <c r="F95" s="185">
        <v>23.94</v>
      </c>
      <c r="G95" s="7"/>
      <c r="H95" s="6" t="s">
        <v>32</v>
      </c>
      <c r="I95" s="182">
        <v>11.24</v>
      </c>
      <c r="J95" s="183">
        <v>11.24</v>
      </c>
    </row>
    <row r="96" spans="2:10" ht="15" customHeight="1">
      <c r="B96" s="152"/>
      <c r="C96" s="152"/>
      <c r="D96" s="32" t="s">
        <v>33</v>
      </c>
      <c r="E96" s="184">
        <v>23.9404</v>
      </c>
      <c r="F96" s="185">
        <v>23.94</v>
      </c>
      <c r="G96" s="7"/>
      <c r="H96" s="6" t="s">
        <v>34</v>
      </c>
      <c r="I96" s="182">
        <v>10.34</v>
      </c>
      <c r="J96" s="183">
        <v>10.34</v>
      </c>
    </row>
    <row r="97" spans="2:10" ht="15" customHeight="1">
      <c r="B97" s="152" t="s">
        <v>39</v>
      </c>
      <c r="C97" s="152"/>
      <c r="D97" s="32" t="s">
        <v>30</v>
      </c>
      <c r="E97" s="184">
        <v>23.9404</v>
      </c>
      <c r="F97" s="185">
        <v>23.94</v>
      </c>
      <c r="G97" s="6" t="s">
        <v>40</v>
      </c>
      <c r="H97" s="6" t="s">
        <v>30</v>
      </c>
      <c r="I97" s="182">
        <v>7.07</v>
      </c>
      <c r="J97" s="183">
        <v>7.07</v>
      </c>
    </row>
    <row r="98" spans="2:10" ht="15" customHeight="1">
      <c r="B98" s="152"/>
      <c r="C98" s="152"/>
      <c r="D98" s="32" t="s">
        <v>32</v>
      </c>
      <c r="E98" s="184">
        <v>23.9404</v>
      </c>
      <c r="F98" s="185">
        <v>23.94</v>
      </c>
      <c r="G98" s="7"/>
      <c r="H98" s="6" t="s">
        <v>32</v>
      </c>
      <c r="I98" s="182">
        <v>6.28</v>
      </c>
      <c r="J98" s="183">
        <v>6.28</v>
      </c>
    </row>
    <row r="99" spans="2:10" ht="15" customHeight="1">
      <c r="B99" s="152"/>
      <c r="C99" s="152"/>
      <c r="D99" s="32" t="s">
        <v>34</v>
      </c>
      <c r="E99" s="178">
        <v>26.33</v>
      </c>
      <c r="F99" s="179">
        <v>26.33</v>
      </c>
      <c r="G99" s="7"/>
      <c r="H99" s="6" t="s">
        <v>34</v>
      </c>
      <c r="I99" s="182">
        <v>6.88</v>
      </c>
      <c r="J99" s="183">
        <v>6.88</v>
      </c>
    </row>
    <row r="100" spans="2:10" ht="15" customHeight="1">
      <c r="B100" s="152" t="s">
        <v>41</v>
      </c>
      <c r="C100" s="152"/>
      <c r="D100" s="32" t="s">
        <v>30</v>
      </c>
      <c r="E100" s="184">
        <v>23.9404</v>
      </c>
      <c r="F100" s="185">
        <v>23.94</v>
      </c>
      <c r="G100" s="6" t="s">
        <v>42</v>
      </c>
      <c r="H100" s="6" t="s">
        <v>30</v>
      </c>
      <c r="I100" s="182">
        <v>5.83</v>
      </c>
      <c r="J100" s="183">
        <v>5.83</v>
      </c>
    </row>
    <row r="101" spans="2:10" ht="15" customHeight="1">
      <c r="B101" s="152"/>
      <c r="C101" s="152"/>
      <c r="D101" s="32" t="s">
        <v>32</v>
      </c>
      <c r="E101" s="184">
        <v>23.9404</v>
      </c>
      <c r="F101" s="185">
        <v>23.94</v>
      </c>
      <c r="G101" s="7"/>
      <c r="H101" s="6" t="s">
        <v>32</v>
      </c>
      <c r="I101" s="182">
        <v>5.95</v>
      </c>
      <c r="J101" s="183">
        <v>5.95</v>
      </c>
    </row>
    <row r="102" spans="2:10" ht="15" customHeight="1">
      <c r="B102" s="152"/>
      <c r="C102" s="152"/>
      <c r="D102" s="32" t="s">
        <v>34</v>
      </c>
      <c r="E102" s="184">
        <v>26.330300000000001</v>
      </c>
      <c r="F102" s="185">
        <v>26.33</v>
      </c>
      <c r="G102" s="7"/>
      <c r="H102" s="6" t="s">
        <v>43</v>
      </c>
      <c r="I102" s="182">
        <v>7.38</v>
      </c>
      <c r="J102" s="183">
        <v>7.38</v>
      </c>
    </row>
    <row r="103" spans="2:10" ht="15" customHeight="1">
      <c r="B103" s="152" t="s">
        <v>44</v>
      </c>
      <c r="C103" s="152"/>
      <c r="D103" s="32" t="s">
        <v>30</v>
      </c>
      <c r="E103" s="184">
        <v>23.260300000000001</v>
      </c>
      <c r="F103" s="185">
        <v>23.26</v>
      </c>
      <c r="G103" s="6" t="s">
        <v>45</v>
      </c>
      <c r="H103" s="6" t="s">
        <v>30</v>
      </c>
      <c r="I103" s="180">
        <v>9.7302</v>
      </c>
      <c r="J103" s="181">
        <v>9.73</v>
      </c>
    </row>
    <row r="104" spans="2:10" ht="15" customHeight="1">
      <c r="B104" s="149"/>
      <c r="C104" s="150"/>
      <c r="D104" s="32" t="s">
        <v>32</v>
      </c>
      <c r="E104" s="184">
        <v>23.9404</v>
      </c>
      <c r="F104" s="185">
        <v>23.94</v>
      </c>
      <c r="G104" s="7"/>
      <c r="H104" s="6" t="s">
        <v>32</v>
      </c>
      <c r="I104" s="180">
        <v>9.8703000000000003</v>
      </c>
      <c r="J104" s="181">
        <v>9.8699999999999992</v>
      </c>
    </row>
    <row r="105" spans="2:10" ht="15" customHeight="1">
      <c r="B105" s="149"/>
      <c r="C105" s="150"/>
      <c r="D105" s="32" t="s">
        <v>33</v>
      </c>
      <c r="E105" s="184">
        <v>23.9404</v>
      </c>
      <c r="F105" s="185">
        <v>23.94</v>
      </c>
      <c r="G105" s="7"/>
      <c r="H105" s="6" t="s">
        <v>34</v>
      </c>
      <c r="I105" s="180">
        <v>5.8803000000000001</v>
      </c>
      <c r="J105" s="181">
        <v>5.88</v>
      </c>
    </row>
    <row r="106" spans="2:10" ht="15" customHeight="1">
      <c r="B106" s="151"/>
      <c r="C106" s="151"/>
      <c r="D106" s="28"/>
      <c r="E106" s="153"/>
      <c r="F106" s="154"/>
      <c r="G106" s="9" t="s">
        <v>46</v>
      </c>
      <c r="H106" s="7"/>
      <c r="I106" s="180">
        <f>SUM(E88:E105,I88:I105)</f>
        <v>562.72540000000004</v>
      </c>
      <c r="J106" s="181"/>
    </row>
    <row r="107" spans="2:10" ht="15">
      <c r="B107" s="1"/>
      <c r="D107" s="72" t="s">
        <v>142</v>
      </c>
    </row>
    <row r="108" spans="2:10">
      <c r="D108" s="186" t="s">
        <v>143</v>
      </c>
      <c r="E108" s="186"/>
      <c r="F108" s="186"/>
      <c r="G108" s="186"/>
      <c r="H108" s="186"/>
      <c r="I108" s="186"/>
      <c r="J108" s="186"/>
    </row>
    <row r="109" spans="2:10">
      <c r="D109" s="186"/>
      <c r="E109" s="186"/>
      <c r="F109" s="186"/>
      <c r="G109" s="186"/>
      <c r="H109" s="186"/>
      <c r="I109" s="186"/>
      <c r="J109" s="186"/>
    </row>
  </sheetData>
  <mergeCells count="190">
    <mergeCell ref="D108:J109"/>
    <mergeCell ref="B105:C105"/>
    <mergeCell ref="E105:F105"/>
    <mergeCell ref="I105:J105"/>
    <mergeCell ref="B106:C106"/>
    <mergeCell ref="E106:F106"/>
    <mergeCell ref="I106:J106"/>
    <mergeCell ref="B102:C102"/>
    <mergeCell ref="E102:F102"/>
    <mergeCell ref="I102:J102"/>
    <mergeCell ref="B103:C103"/>
    <mergeCell ref="E103:F103"/>
    <mergeCell ref="I103:J103"/>
    <mergeCell ref="B104:C104"/>
    <mergeCell ref="E104:F104"/>
    <mergeCell ref="I104:J104"/>
    <mergeCell ref="B99:C99"/>
    <mergeCell ref="E99:F99"/>
    <mergeCell ref="I99:J99"/>
    <mergeCell ref="B100:C100"/>
    <mergeCell ref="E100:F100"/>
    <mergeCell ref="I100:J100"/>
    <mergeCell ref="B101:C101"/>
    <mergeCell ref="E101:F101"/>
    <mergeCell ref="I101:J101"/>
    <mergeCell ref="B96:C96"/>
    <mergeCell ref="E96:F96"/>
    <mergeCell ref="I96:J96"/>
    <mergeCell ref="B97:C97"/>
    <mergeCell ref="E97:F97"/>
    <mergeCell ref="I97:J97"/>
    <mergeCell ref="B98:C98"/>
    <mergeCell ref="E98:F98"/>
    <mergeCell ref="I98:J98"/>
    <mergeCell ref="B93:C93"/>
    <mergeCell ref="E93:F93"/>
    <mergeCell ref="I93:J93"/>
    <mergeCell ref="B94:C94"/>
    <mergeCell ref="E94:F94"/>
    <mergeCell ref="I94:J94"/>
    <mergeCell ref="B95:C95"/>
    <mergeCell ref="E95:F95"/>
    <mergeCell ref="I95:J95"/>
    <mergeCell ref="B90:C90"/>
    <mergeCell ref="E90:F90"/>
    <mergeCell ref="I90:J90"/>
    <mergeCell ref="B91:C91"/>
    <mergeCell ref="E91:F91"/>
    <mergeCell ref="I91:J91"/>
    <mergeCell ref="B92:C92"/>
    <mergeCell ref="E92:F92"/>
    <mergeCell ref="I92:J92"/>
    <mergeCell ref="B85:J85"/>
    <mergeCell ref="B87:C87"/>
    <mergeCell ref="E87:F87"/>
    <mergeCell ref="I87:J87"/>
    <mergeCell ref="B88:C88"/>
    <mergeCell ref="E88:F88"/>
    <mergeCell ref="I88:J88"/>
    <mergeCell ref="B89:C89"/>
    <mergeCell ref="E89:F89"/>
    <mergeCell ref="I89:J89"/>
    <mergeCell ref="B3:J3"/>
    <mergeCell ref="B4:J4"/>
    <mergeCell ref="C5:D5"/>
    <mergeCell ref="C6:D6"/>
    <mergeCell ref="C7:D7"/>
    <mergeCell ref="C8:D8"/>
    <mergeCell ref="F8:J8"/>
    <mergeCell ref="F9:J9"/>
    <mergeCell ref="F10:J10"/>
    <mergeCell ref="F7:J7"/>
    <mergeCell ref="F6:J6"/>
    <mergeCell ref="C15:D15"/>
    <mergeCell ref="C16:D16"/>
    <mergeCell ref="C17:D17"/>
    <mergeCell ref="C18:D18"/>
    <mergeCell ref="C19:D19"/>
    <mergeCell ref="C20:D20"/>
    <mergeCell ref="C9:D9"/>
    <mergeCell ref="C10:D10"/>
    <mergeCell ref="C11:D11"/>
    <mergeCell ref="C12:D12"/>
    <mergeCell ref="C13:D13"/>
    <mergeCell ref="C14:D14"/>
    <mergeCell ref="C27:D27"/>
    <mergeCell ref="C32:D32"/>
    <mergeCell ref="C33:D33"/>
    <mergeCell ref="C34:D34"/>
    <mergeCell ref="C35:D35"/>
    <mergeCell ref="C36:D36"/>
    <mergeCell ref="C21:D21"/>
    <mergeCell ref="C22:D22"/>
    <mergeCell ref="C23:D23"/>
    <mergeCell ref="C24:D24"/>
    <mergeCell ref="C25:D25"/>
    <mergeCell ref="C26:D26"/>
    <mergeCell ref="I48:J48"/>
    <mergeCell ref="I49:J49"/>
    <mergeCell ref="I50:J50"/>
    <mergeCell ref="I51:J51"/>
    <mergeCell ref="I52:J52"/>
    <mergeCell ref="I53:J53"/>
    <mergeCell ref="C37:D37"/>
    <mergeCell ref="B41:C41"/>
    <mergeCell ref="B42:C42"/>
    <mergeCell ref="B43:C43"/>
    <mergeCell ref="B44:C44"/>
    <mergeCell ref="B45:C45"/>
    <mergeCell ref="E48:F48"/>
    <mergeCell ref="E49:F49"/>
    <mergeCell ref="B52:C52"/>
    <mergeCell ref="B53:C53"/>
    <mergeCell ref="B46:C46"/>
    <mergeCell ref="B47:C47"/>
    <mergeCell ref="B48:C48"/>
    <mergeCell ref="B49:C49"/>
    <mergeCell ref="B50:C50"/>
    <mergeCell ref="B51:C51"/>
    <mergeCell ref="I41:J41"/>
    <mergeCell ref="I42:J42"/>
    <mergeCell ref="I43:J43"/>
    <mergeCell ref="I44:J44"/>
    <mergeCell ref="I45:J45"/>
    <mergeCell ref="I46:J46"/>
    <mergeCell ref="I47:J47"/>
    <mergeCell ref="E41:F41"/>
    <mergeCell ref="E42:F42"/>
    <mergeCell ref="E43:F43"/>
    <mergeCell ref="E44:F44"/>
    <mergeCell ref="E45:F45"/>
    <mergeCell ref="E46:F46"/>
    <mergeCell ref="E47:F47"/>
    <mergeCell ref="B54:C54"/>
    <mergeCell ref="B55:C55"/>
    <mergeCell ref="B56:C56"/>
    <mergeCell ref="B57:C57"/>
    <mergeCell ref="E56:F56"/>
    <mergeCell ref="E57:F57"/>
    <mergeCell ref="E58:F58"/>
    <mergeCell ref="E59:F59"/>
    <mergeCell ref="E60:F60"/>
    <mergeCell ref="B74:C74"/>
    <mergeCell ref="B63:C63"/>
    <mergeCell ref="B64:C64"/>
    <mergeCell ref="B65:C65"/>
    <mergeCell ref="B66:C66"/>
    <mergeCell ref="B67:C67"/>
    <mergeCell ref="B68:C68"/>
    <mergeCell ref="B62:J62"/>
    <mergeCell ref="E50:F50"/>
    <mergeCell ref="E51:F51"/>
    <mergeCell ref="E52:F52"/>
    <mergeCell ref="E53:F53"/>
    <mergeCell ref="E54:F54"/>
    <mergeCell ref="E55:F55"/>
    <mergeCell ref="I60:J60"/>
    <mergeCell ref="I54:J54"/>
    <mergeCell ref="I55:J55"/>
    <mergeCell ref="I56:J56"/>
    <mergeCell ref="I57:J57"/>
    <mergeCell ref="I58:J58"/>
    <mergeCell ref="I59:J59"/>
    <mergeCell ref="B58:C58"/>
    <mergeCell ref="B59:C59"/>
    <mergeCell ref="B60:C60"/>
    <mergeCell ref="B39:J39"/>
    <mergeCell ref="C81:J81"/>
    <mergeCell ref="C82:J82"/>
    <mergeCell ref="C83:J83"/>
    <mergeCell ref="D71:F71"/>
    <mergeCell ref="D72:F72"/>
    <mergeCell ref="D73:F73"/>
    <mergeCell ref="D74:F74"/>
    <mergeCell ref="D75:F75"/>
    <mergeCell ref="B75:C75"/>
    <mergeCell ref="D63:F63"/>
    <mergeCell ref="G63:J63"/>
    <mergeCell ref="D64:F64"/>
    <mergeCell ref="D65:F65"/>
    <mergeCell ref="D66:F66"/>
    <mergeCell ref="D67:F67"/>
    <mergeCell ref="D68:F68"/>
    <mergeCell ref="D69:F69"/>
    <mergeCell ref="D70:F70"/>
    <mergeCell ref="B69:C69"/>
    <mergeCell ref="B70:C70"/>
    <mergeCell ref="B71:C71"/>
    <mergeCell ref="B72:C72"/>
    <mergeCell ref="B73:C73"/>
  </mergeCells>
  <pageMargins left="0.38" right="0.17" top="0.53" bottom="0.55000000000000004" header="0.3" footer="0.3"/>
  <pageSetup paperSize="9" scale="86" orientation="portrait" r:id="rId1"/>
  <rowBreaks count="2" manualBreakCount="2">
    <brk id="28" max="16383" man="1"/>
    <brk id="76" max="16383" man="1"/>
  </rowBreaks>
</worksheet>
</file>

<file path=xl/worksheets/sheet2.xml><?xml version="1.0" encoding="utf-8"?>
<worksheet xmlns="http://schemas.openxmlformats.org/spreadsheetml/2006/main" xmlns:r="http://schemas.openxmlformats.org/officeDocument/2006/relationships">
  <dimension ref="A2:I35"/>
  <sheetViews>
    <sheetView view="pageBreakPreview" zoomScale="87" zoomScaleNormal="100" zoomScaleSheetLayoutView="87" workbookViewId="0">
      <selection activeCell="O4" sqref="O4"/>
    </sheetView>
  </sheetViews>
  <sheetFormatPr defaultRowHeight="12.75"/>
  <cols>
    <col min="1" max="1" width="16.83203125" customWidth="1"/>
    <col min="2" max="6" width="12.83203125" style="3" customWidth="1"/>
    <col min="7" max="7" width="23.5" customWidth="1"/>
  </cols>
  <sheetData>
    <row r="2" spans="1:9" ht="15.75">
      <c r="G2" s="3" t="s">
        <v>47</v>
      </c>
    </row>
    <row r="3" spans="1:9" ht="110.25" customHeight="1" thickBot="1">
      <c r="A3" s="187" t="s">
        <v>126</v>
      </c>
      <c r="B3" s="188"/>
      <c r="C3" s="188"/>
      <c r="D3" s="188"/>
      <c r="E3" s="188"/>
      <c r="F3" s="188"/>
      <c r="G3" s="189"/>
    </row>
    <row r="4" spans="1:9" ht="23.25" customHeight="1" thickBot="1">
      <c r="A4" s="190" t="s">
        <v>88</v>
      </c>
      <c r="B4" s="191"/>
      <c r="C4" s="191"/>
      <c r="D4" s="191"/>
      <c r="E4" s="191"/>
      <c r="F4" s="191"/>
      <c r="G4" s="192"/>
    </row>
    <row r="5" spans="1:9" ht="63" customHeight="1" thickBot="1">
      <c r="A5" s="88" t="s">
        <v>82</v>
      </c>
      <c r="B5" s="89" t="s">
        <v>74</v>
      </c>
      <c r="C5" s="89" t="s">
        <v>61</v>
      </c>
      <c r="D5" s="89" t="s">
        <v>75</v>
      </c>
      <c r="E5" s="89" t="s">
        <v>62</v>
      </c>
      <c r="F5" s="89" t="s">
        <v>63</v>
      </c>
      <c r="G5" s="90" t="s">
        <v>89</v>
      </c>
    </row>
    <row r="6" spans="1:9" ht="18" customHeight="1">
      <c r="A6" s="76" t="s">
        <v>48</v>
      </c>
      <c r="B6" s="77">
        <v>78.242744909411641</v>
      </c>
      <c r="C6" s="77">
        <v>56.116722783389477</v>
      </c>
      <c r="D6" s="78">
        <v>65.095398428731798</v>
      </c>
      <c r="E6" s="79">
        <v>67.340067340067378</v>
      </c>
      <c r="F6" s="79">
        <v>101.01010101010102</v>
      </c>
      <c r="G6" s="196"/>
      <c r="I6">
        <f>AVERAGE(B6:F6)*105*0.99/100</f>
        <v>76.466666666666711</v>
      </c>
    </row>
    <row r="7" spans="1:9" ht="18" customHeight="1">
      <c r="A7" s="80" t="s">
        <v>49</v>
      </c>
      <c r="B7" s="41">
        <v>71.684587813620084</v>
      </c>
      <c r="C7" s="41">
        <v>83.632019115890088</v>
      </c>
      <c r="D7" s="47">
        <v>90.148799826219189</v>
      </c>
      <c r="E7" s="43">
        <v>101.01010101010104</v>
      </c>
      <c r="F7" s="43">
        <v>100.23429378268084</v>
      </c>
      <c r="G7" s="197"/>
      <c r="I7">
        <f t="shared" ref="I7:I17" si="0">AVERAGE(B7:F7)*105*0.99/100</f>
        <v>92.870967741935488</v>
      </c>
    </row>
    <row r="8" spans="1:9" ht="18" customHeight="1">
      <c r="A8" s="80" t="s">
        <v>50</v>
      </c>
      <c r="B8" s="41">
        <v>94.340227673561017</v>
      </c>
      <c r="C8" s="41">
        <v>101.01010101010102</v>
      </c>
      <c r="D8" s="47">
        <v>74.394741061407771</v>
      </c>
      <c r="E8" s="43">
        <v>77.441077441077496</v>
      </c>
      <c r="F8" s="43">
        <v>100.04810004810001</v>
      </c>
      <c r="G8" s="197"/>
      <c r="I8">
        <f t="shared" si="0"/>
        <v>92.980000000000018</v>
      </c>
    </row>
    <row r="9" spans="1:9" ht="18" customHeight="1">
      <c r="A9" s="80" t="s">
        <v>51</v>
      </c>
      <c r="B9" s="41">
        <v>99.923970891712855</v>
      </c>
      <c r="C9" s="41">
        <v>101.01010101010104</v>
      </c>
      <c r="D9" s="47">
        <v>100.54461667364895</v>
      </c>
      <c r="E9" s="43">
        <v>101.01010101010104</v>
      </c>
      <c r="F9" s="43">
        <v>100.04810004810001</v>
      </c>
      <c r="G9" s="197"/>
      <c r="I9">
        <f t="shared" si="0"/>
        <v>104.47741935483873</v>
      </c>
    </row>
    <row r="10" spans="1:9" ht="18" customHeight="1">
      <c r="A10" s="80" t="s">
        <v>52</v>
      </c>
      <c r="B10" s="41">
        <v>101.01010101010104</v>
      </c>
      <c r="C10" s="41">
        <v>101.01010101010104</v>
      </c>
      <c r="D10" s="47">
        <v>101.01010101010104</v>
      </c>
      <c r="E10" s="43">
        <v>101.01010101010104</v>
      </c>
      <c r="F10" s="43">
        <v>97.875839811323644</v>
      </c>
      <c r="G10" s="197"/>
      <c r="I10">
        <f t="shared" si="0"/>
        <v>104.3483870967742</v>
      </c>
    </row>
    <row r="11" spans="1:9" ht="18" customHeight="1">
      <c r="A11" s="80" t="s">
        <v>53</v>
      </c>
      <c r="B11" s="41">
        <v>101.01010101010102</v>
      </c>
      <c r="C11" s="41">
        <v>101.01010101010102</v>
      </c>
      <c r="D11" s="47">
        <v>101.01010101010102</v>
      </c>
      <c r="E11" s="43">
        <v>101.01010101010102</v>
      </c>
      <c r="F11" s="43">
        <v>100.04810004810001</v>
      </c>
      <c r="G11" s="197"/>
      <c r="I11">
        <f t="shared" si="0"/>
        <v>104.8</v>
      </c>
    </row>
    <row r="12" spans="1:9" ht="18" customHeight="1">
      <c r="A12" s="80" t="s">
        <v>54</v>
      </c>
      <c r="B12" s="41">
        <v>101.01010101010104</v>
      </c>
      <c r="C12" s="41">
        <v>101.01010101010104</v>
      </c>
      <c r="D12" s="47">
        <v>101.01010101010104</v>
      </c>
      <c r="E12" s="43">
        <v>101.01010101010104</v>
      </c>
      <c r="F12" s="43">
        <v>100.04810004810001</v>
      </c>
      <c r="G12" s="197"/>
      <c r="I12">
        <f t="shared" si="0"/>
        <v>104.80000000000001</v>
      </c>
    </row>
    <row r="13" spans="1:9" ht="18" customHeight="1">
      <c r="A13" s="80" t="s">
        <v>55</v>
      </c>
      <c r="B13" s="41">
        <v>86.419753086419789</v>
      </c>
      <c r="C13" s="41">
        <v>79.685746352413091</v>
      </c>
      <c r="D13" s="47">
        <v>101.01010101010102</v>
      </c>
      <c r="E13" s="43">
        <v>101.01010101010102</v>
      </c>
      <c r="F13" s="43">
        <v>100.04810004810001</v>
      </c>
      <c r="G13" s="197"/>
      <c r="I13">
        <f t="shared" si="0"/>
        <v>97.333333333333357</v>
      </c>
    </row>
    <row r="14" spans="1:9" ht="18" customHeight="1">
      <c r="A14" s="80" t="s">
        <v>56</v>
      </c>
      <c r="B14" s="41">
        <v>76.029108287172818</v>
      </c>
      <c r="C14" s="41">
        <v>95.579450418160107</v>
      </c>
      <c r="D14" s="47">
        <v>73.856848050396479</v>
      </c>
      <c r="E14" s="43">
        <v>68.426197458455562</v>
      </c>
      <c r="F14" s="43">
        <v>100.04810004810001</v>
      </c>
      <c r="G14" s="197"/>
      <c r="I14">
        <f t="shared" si="0"/>
        <v>86.058064516129051</v>
      </c>
    </row>
    <row r="15" spans="1:9" ht="18" customHeight="1">
      <c r="A15" s="80" t="s">
        <v>57</v>
      </c>
      <c r="B15" s="41">
        <v>101.01010101010104</v>
      </c>
      <c r="C15" s="41">
        <v>89.062669707831006</v>
      </c>
      <c r="D15" s="47">
        <v>98.837840773324672</v>
      </c>
      <c r="E15" s="43">
        <v>78.201368523949171</v>
      </c>
      <c r="F15" s="43">
        <v>86.331828267312162</v>
      </c>
      <c r="G15" s="197"/>
      <c r="I15">
        <f t="shared" si="0"/>
        <v>94.270967741935493</v>
      </c>
    </row>
    <row r="16" spans="1:9" ht="18" customHeight="1">
      <c r="A16" s="80" t="s">
        <v>58</v>
      </c>
      <c r="B16" s="41">
        <v>101.01010101010102</v>
      </c>
      <c r="C16" s="41">
        <v>78.162578162578157</v>
      </c>
      <c r="D16" s="47">
        <v>68.542568542568588</v>
      </c>
      <c r="E16" s="43">
        <v>94.043887147335425</v>
      </c>
      <c r="F16" s="43">
        <v>74.452003023431615</v>
      </c>
      <c r="G16" s="197"/>
      <c r="I16">
        <f t="shared" si="0"/>
        <v>86.530295566502488</v>
      </c>
    </row>
    <row r="17" spans="1:9" ht="18" customHeight="1" thickBot="1">
      <c r="A17" s="81" t="s">
        <v>59</v>
      </c>
      <c r="B17" s="42">
        <v>101.01010101010104</v>
      </c>
      <c r="C17" s="42">
        <v>101.01010101010104</v>
      </c>
      <c r="D17" s="48">
        <v>101.01010101010104</v>
      </c>
      <c r="E17" s="82">
        <v>80.373628760725538</v>
      </c>
      <c r="F17" s="82">
        <v>100.97906872100424</v>
      </c>
      <c r="G17" s="198"/>
      <c r="I17">
        <f t="shared" si="0"/>
        <v>100.70322580645163</v>
      </c>
    </row>
    <row r="18" spans="1:9" ht="18" customHeight="1" thickBot="1">
      <c r="A18" s="83" t="s">
        <v>60</v>
      </c>
      <c r="B18" s="84">
        <f t="shared" ref="B18" si="1">(B6*30+B7*31+B8*30+B9*31+B10*31+B11*30+B12*31+B13*30+B14*31+B15*31+B16*28+B17*31)/(30+31+30+31+31+30+31+30+31+31+28+31)</f>
        <v>92.686815974487217</v>
      </c>
      <c r="C18" s="84">
        <f t="shared" ref="C18:F18" si="2">(C6*30+C7*31+C8*30+C9*31+C10*31+C11*30+C12*31+C13*30+C14*31+C15*31+C16*28+C17*31)/(30+31+30+31+31+30+31+30+31+31+28+31)</f>
        <v>90.862967575296366</v>
      </c>
      <c r="D18" s="85">
        <f t="shared" si="2"/>
        <v>89.927322804035157</v>
      </c>
      <c r="E18" s="86">
        <f t="shared" ref="E18" si="3">(E6*30+E7*31+E8*30+E9*31+E10*31+E11*30+E12*31+E13*30+E14*31+E15*31+E16*29+E17*31)/(30+31+30+31+31+30+31+30+31+31+29+31)</f>
        <v>89.326783315854385</v>
      </c>
      <c r="F18" s="85">
        <f t="shared" si="2"/>
        <v>96.909077730995534</v>
      </c>
      <c r="G18" s="87"/>
    </row>
    <row r="19" spans="1:9" ht="15">
      <c r="A19" s="74"/>
      <c r="B19" s="75"/>
      <c r="C19" s="75"/>
      <c r="D19" s="75"/>
      <c r="E19" s="75"/>
      <c r="F19" s="75"/>
    </row>
    <row r="20" spans="1:9" ht="24" customHeight="1">
      <c r="A20" s="193" t="s">
        <v>90</v>
      </c>
      <c r="B20" s="194"/>
      <c r="C20" s="194"/>
      <c r="D20" s="194"/>
      <c r="E20" s="194"/>
      <c r="F20" s="194"/>
      <c r="G20" s="195"/>
    </row>
    <row r="21" spans="1:9" ht="63" customHeight="1">
      <c r="A21" s="37" t="s">
        <v>82</v>
      </c>
      <c r="B21" s="37" t="s">
        <v>74</v>
      </c>
      <c r="C21" s="37" t="s">
        <v>61</v>
      </c>
      <c r="D21" s="37" t="s">
        <v>75</v>
      </c>
      <c r="E21" s="37" t="s">
        <v>62</v>
      </c>
      <c r="F21" s="37" t="s">
        <v>63</v>
      </c>
      <c r="G21" s="38" t="s">
        <v>91</v>
      </c>
    </row>
    <row r="22" spans="1:9" ht="18" customHeight="1">
      <c r="A22" s="36" t="s">
        <v>48</v>
      </c>
      <c r="B22" s="35"/>
      <c r="C22" s="35"/>
      <c r="D22" s="35"/>
      <c r="E22" s="35"/>
      <c r="F22" s="35"/>
      <c r="G22" s="28"/>
    </row>
    <row r="23" spans="1:9" ht="18" customHeight="1">
      <c r="A23" s="36" t="s">
        <v>49</v>
      </c>
      <c r="B23" s="35"/>
      <c r="C23" s="35"/>
      <c r="D23" s="35"/>
      <c r="E23" s="35"/>
      <c r="F23" s="35"/>
      <c r="G23" s="28"/>
    </row>
    <row r="24" spans="1:9" ht="18" customHeight="1">
      <c r="A24" s="36" t="s">
        <v>50</v>
      </c>
      <c r="B24" s="35"/>
      <c r="C24" s="35"/>
      <c r="D24" s="35"/>
      <c r="E24" s="35"/>
      <c r="F24" s="35"/>
      <c r="G24" s="28"/>
    </row>
    <row r="25" spans="1:9" ht="18" customHeight="1">
      <c r="A25" s="36" t="s">
        <v>51</v>
      </c>
      <c r="B25" s="35"/>
      <c r="C25" s="35"/>
      <c r="D25" s="35"/>
      <c r="E25" s="35"/>
      <c r="F25" s="35"/>
      <c r="G25" s="28"/>
    </row>
    <row r="26" spans="1:9" ht="18" customHeight="1">
      <c r="A26" s="36" t="s">
        <v>52</v>
      </c>
      <c r="B26" s="35"/>
      <c r="C26" s="35"/>
      <c r="D26" s="35"/>
      <c r="E26" s="35"/>
      <c r="F26" s="35"/>
      <c r="G26" s="28"/>
    </row>
    <row r="27" spans="1:9" ht="18" customHeight="1">
      <c r="A27" s="36" t="s">
        <v>53</v>
      </c>
      <c r="B27" s="35"/>
      <c r="C27" s="35"/>
      <c r="D27" s="35"/>
      <c r="E27" s="35"/>
      <c r="F27" s="35"/>
      <c r="G27" s="28"/>
    </row>
    <row r="28" spans="1:9" ht="18" customHeight="1">
      <c r="A28" s="36" t="s">
        <v>54</v>
      </c>
      <c r="B28" s="35"/>
      <c r="C28" s="35"/>
      <c r="D28" s="35"/>
      <c r="E28" s="35"/>
      <c r="F28" s="35"/>
      <c r="G28" s="28"/>
    </row>
    <row r="29" spans="1:9" ht="18" customHeight="1">
      <c r="A29" s="36" t="s">
        <v>55</v>
      </c>
      <c r="B29" s="35"/>
      <c r="C29" s="35"/>
      <c r="D29" s="35"/>
      <c r="E29" s="35"/>
      <c r="F29" s="35"/>
      <c r="G29" s="28"/>
    </row>
    <row r="30" spans="1:9" ht="18" customHeight="1">
      <c r="A30" s="36" t="s">
        <v>56</v>
      </c>
      <c r="B30" s="35"/>
      <c r="C30" s="35"/>
      <c r="D30" s="35"/>
      <c r="E30" s="35"/>
      <c r="F30" s="35"/>
      <c r="G30" s="28"/>
    </row>
    <row r="31" spans="1:9" ht="18" customHeight="1">
      <c r="A31" s="36" t="s">
        <v>57</v>
      </c>
      <c r="B31" s="35"/>
      <c r="C31" s="35"/>
      <c r="D31" s="35"/>
      <c r="E31" s="35"/>
      <c r="F31" s="35"/>
      <c r="G31" s="28"/>
    </row>
    <row r="32" spans="1:9" ht="18" customHeight="1">
      <c r="A32" s="36" t="s">
        <v>58</v>
      </c>
      <c r="B32" s="35"/>
      <c r="C32" s="35"/>
      <c r="D32" s="35"/>
      <c r="E32" s="35"/>
      <c r="F32" s="35"/>
      <c r="G32" s="28"/>
    </row>
    <row r="33" spans="1:7" ht="18" customHeight="1">
      <c r="A33" s="36" t="s">
        <v>59</v>
      </c>
      <c r="B33" s="35"/>
      <c r="C33" s="35"/>
      <c r="D33" s="35"/>
      <c r="E33" s="35"/>
      <c r="F33" s="35"/>
      <c r="G33" s="28"/>
    </row>
    <row r="34" spans="1:7" ht="18" customHeight="1">
      <c r="A34" s="36" t="s">
        <v>60</v>
      </c>
      <c r="B34" s="35"/>
      <c r="C34" s="35"/>
      <c r="D34" s="35"/>
      <c r="E34" s="35"/>
      <c r="F34" s="35"/>
      <c r="G34" s="28"/>
    </row>
    <row r="35" spans="1:7">
      <c r="A35" s="3"/>
    </row>
  </sheetData>
  <mergeCells count="4">
    <mergeCell ref="A3:G3"/>
    <mergeCell ref="A4:G4"/>
    <mergeCell ref="A20:G20"/>
    <mergeCell ref="G6:G17"/>
  </mergeCells>
  <pageMargins left="0.54" right="0.31" top="0.45" bottom="0.38" header="0.3" footer="0.3"/>
  <pageSetup paperSize="9" scale="96"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Q71"/>
  <sheetViews>
    <sheetView view="pageBreakPreview" zoomScaleNormal="100" zoomScaleSheetLayoutView="100" workbookViewId="0">
      <selection activeCell="E59" sqref="E59:H59"/>
    </sheetView>
  </sheetViews>
  <sheetFormatPr defaultRowHeight="12.75"/>
  <cols>
    <col min="1" max="1" width="5.83203125" style="49" customWidth="1"/>
    <col min="2" max="2" width="35.6640625" style="50" customWidth="1"/>
    <col min="3" max="15" width="11.83203125" style="50" customWidth="1"/>
    <col min="16" max="16384" width="9.33203125" style="50"/>
  </cols>
  <sheetData>
    <row r="1" spans="1:17" ht="15.75">
      <c r="A1" s="92"/>
      <c r="B1" s="93"/>
      <c r="C1" s="93"/>
      <c r="D1" s="93"/>
      <c r="E1" s="93"/>
      <c r="F1" s="93"/>
      <c r="G1" s="93"/>
      <c r="H1" s="93"/>
      <c r="I1" s="93"/>
      <c r="J1" s="93"/>
      <c r="K1" s="93"/>
      <c r="L1" s="93"/>
      <c r="M1" s="93"/>
      <c r="N1" s="51" t="s">
        <v>125</v>
      </c>
      <c r="O1" s="93"/>
    </row>
    <row r="2" spans="1:17" ht="15.75">
      <c r="A2" s="92"/>
      <c r="B2" s="93"/>
      <c r="C2" s="93"/>
      <c r="D2" s="93"/>
      <c r="E2" s="93"/>
      <c r="F2" s="93"/>
      <c r="G2" s="93"/>
      <c r="H2" s="93"/>
      <c r="I2" s="93"/>
      <c r="J2" s="93"/>
      <c r="K2" s="93"/>
      <c r="L2" s="93"/>
      <c r="M2" s="93"/>
      <c r="N2" s="51"/>
      <c r="O2" s="93"/>
    </row>
    <row r="3" spans="1:17" ht="20.100000000000001" customHeight="1">
      <c r="A3" s="201" t="s">
        <v>101</v>
      </c>
      <c r="B3" s="201"/>
      <c r="C3" s="202" t="s">
        <v>130</v>
      </c>
      <c r="D3" s="203"/>
      <c r="E3" s="203"/>
      <c r="F3" s="203"/>
      <c r="G3" s="203"/>
      <c r="H3" s="203"/>
      <c r="I3" s="203"/>
      <c r="J3" s="203"/>
      <c r="K3" s="203"/>
      <c r="L3" s="203"/>
      <c r="M3" s="203"/>
      <c r="N3" s="203"/>
      <c r="O3" s="204"/>
    </row>
    <row r="4" spans="1:17" ht="20.100000000000001" customHeight="1">
      <c r="A4" s="201" t="s">
        <v>102</v>
      </c>
      <c r="B4" s="201"/>
      <c r="C4" s="202" t="s">
        <v>129</v>
      </c>
      <c r="D4" s="203"/>
      <c r="E4" s="203"/>
      <c r="F4" s="203"/>
      <c r="G4" s="203"/>
      <c r="H4" s="203"/>
      <c r="I4" s="203"/>
      <c r="J4" s="203"/>
      <c r="K4" s="203"/>
      <c r="L4" s="203"/>
      <c r="M4" s="203"/>
      <c r="N4" s="203"/>
      <c r="O4" s="204"/>
    </row>
    <row r="5" spans="1:17" ht="20.100000000000001" customHeight="1">
      <c r="A5" s="201" t="s">
        <v>103</v>
      </c>
      <c r="B5" s="201"/>
      <c r="C5" s="202" t="s">
        <v>137</v>
      </c>
      <c r="D5" s="203"/>
      <c r="E5" s="203"/>
      <c r="F5" s="203"/>
      <c r="G5" s="203"/>
      <c r="H5" s="203"/>
      <c r="I5" s="203"/>
      <c r="J5" s="203"/>
      <c r="K5" s="203"/>
      <c r="L5" s="203"/>
      <c r="M5" s="203"/>
      <c r="N5" s="203"/>
      <c r="O5" s="204"/>
    </row>
    <row r="6" spans="1:17" ht="20.100000000000001" customHeight="1">
      <c r="A6" s="199" t="s">
        <v>104</v>
      </c>
      <c r="B6" s="200"/>
      <c r="C6" s="200"/>
      <c r="D6" s="200"/>
      <c r="E6" s="200"/>
      <c r="F6" s="94"/>
      <c r="G6" s="94"/>
      <c r="H6" s="94"/>
      <c r="I6" s="94" t="s">
        <v>138</v>
      </c>
      <c r="J6" s="94"/>
      <c r="K6" s="94"/>
      <c r="L6" s="94"/>
      <c r="M6" s="94"/>
      <c r="N6" s="94"/>
      <c r="O6" s="95"/>
    </row>
    <row r="7" spans="1:17" ht="20.100000000000001" customHeight="1">
      <c r="A7" s="201" t="s">
        <v>105</v>
      </c>
      <c r="B7" s="201"/>
      <c r="C7" s="202" t="s">
        <v>139</v>
      </c>
      <c r="D7" s="203"/>
      <c r="E7" s="203"/>
      <c r="F7" s="203"/>
      <c r="G7" s="203"/>
      <c r="H7" s="203"/>
      <c r="I7" s="203"/>
      <c r="J7" s="203"/>
      <c r="K7" s="203"/>
      <c r="L7" s="203"/>
      <c r="M7" s="203"/>
      <c r="N7" s="203"/>
      <c r="O7" s="204"/>
    </row>
    <row r="8" spans="1:17" ht="20.100000000000001" customHeight="1">
      <c r="A8" s="201" t="s">
        <v>106</v>
      </c>
      <c r="B8" s="201"/>
      <c r="C8" s="205">
        <v>30042</v>
      </c>
      <c r="D8" s="206"/>
      <c r="E8" s="206"/>
      <c r="F8" s="206"/>
      <c r="G8" s="206"/>
      <c r="H8" s="206"/>
      <c r="I8" s="206"/>
      <c r="J8" s="206"/>
      <c r="K8" s="206"/>
      <c r="L8" s="206"/>
      <c r="M8" s="206"/>
      <c r="N8" s="206"/>
      <c r="O8" s="207"/>
    </row>
    <row r="9" spans="1:17" ht="20.100000000000001" customHeight="1">
      <c r="A9" s="96"/>
      <c r="B9" s="97"/>
      <c r="C9" s="98" t="s">
        <v>92</v>
      </c>
      <c r="D9" s="98" t="s">
        <v>93</v>
      </c>
      <c r="E9" s="98" t="s">
        <v>94</v>
      </c>
      <c r="F9" s="98" t="s">
        <v>95</v>
      </c>
      <c r="G9" s="98" t="s">
        <v>96</v>
      </c>
      <c r="H9" s="98" t="s">
        <v>97</v>
      </c>
      <c r="I9" s="98" t="s">
        <v>98</v>
      </c>
      <c r="J9" s="98" t="s">
        <v>99</v>
      </c>
      <c r="K9" s="98" t="s">
        <v>74</v>
      </c>
      <c r="L9" s="98" t="s">
        <v>61</v>
      </c>
      <c r="M9" s="98" t="s">
        <v>75</v>
      </c>
      <c r="N9" s="98" t="s">
        <v>62</v>
      </c>
      <c r="O9" s="98" t="s">
        <v>63</v>
      </c>
    </row>
    <row r="10" spans="1:17" s="119" customFormat="1" ht="20.100000000000001" customHeight="1">
      <c r="A10" s="117">
        <v>1</v>
      </c>
      <c r="B10" s="118" t="s">
        <v>153</v>
      </c>
      <c r="C10" s="101">
        <v>90.057000000000002</v>
      </c>
      <c r="D10" s="101">
        <v>91.98</v>
      </c>
      <c r="E10" s="101">
        <v>91.979931506849326</v>
      </c>
      <c r="F10" s="101">
        <v>90.201308743169406</v>
      </c>
      <c r="G10" s="101">
        <v>87.52</v>
      </c>
      <c r="H10" s="101">
        <v>70.9972602739726</v>
      </c>
      <c r="I10" s="101">
        <v>76.265753424657532</v>
      </c>
      <c r="J10" s="101">
        <v>80.117215121160882</v>
      </c>
      <c r="K10" s="101">
        <v>92.686815974487217</v>
      </c>
      <c r="L10" s="101">
        <v>90.862967575296366</v>
      </c>
      <c r="M10" s="101">
        <v>89.927322804035157</v>
      </c>
      <c r="N10" s="101">
        <v>89.326783315854385</v>
      </c>
      <c r="O10" s="101">
        <v>96.909077730995534</v>
      </c>
    </row>
    <row r="11" spans="1:17" s="119" customFormat="1" ht="20.100000000000001" customHeight="1">
      <c r="A11" s="117">
        <v>2</v>
      </c>
      <c r="B11" s="120" t="s">
        <v>107</v>
      </c>
      <c r="C11" s="126"/>
      <c r="D11" s="126"/>
      <c r="E11" s="126"/>
      <c r="F11" s="126"/>
      <c r="G11" s="126"/>
      <c r="H11" s="126"/>
      <c r="I11" s="126"/>
      <c r="J11" s="126"/>
      <c r="K11" s="126"/>
      <c r="L11" s="126"/>
      <c r="M11" s="126"/>
      <c r="N11" s="126"/>
      <c r="O11" s="126"/>
    </row>
    <row r="12" spans="1:17" s="119" customFormat="1" ht="20.100000000000001" customHeight="1">
      <c r="A12" s="117">
        <v>3</v>
      </c>
      <c r="B12" s="120" t="s">
        <v>108</v>
      </c>
      <c r="C12" s="101">
        <v>611.19578200000149</v>
      </c>
      <c r="D12" s="101">
        <v>570.88211650000017</v>
      </c>
      <c r="E12" s="101">
        <v>461.06597000000119</v>
      </c>
      <c r="F12" s="104">
        <v>589.74635250000108</v>
      </c>
      <c r="G12" s="101">
        <v>489.66335250000003</v>
      </c>
      <c r="H12" s="101">
        <v>373.21639900000002</v>
      </c>
      <c r="I12" s="101">
        <v>590.74981599999978</v>
      </c>
      <c r="J12" s="101">
        <v>508.74061600000016</v>
      </c>
      <c r="K12" s="101">
        <v>557.4748189825001</v>
      </c>
      <c r="L12" s="101">
        <v>614.04795999999999</v>
      </c>
      <c r="M12" s="101">
        <v>353.7265444009999</v>
      </c>
      <c r="N12" s="101">
        <v>517.28535126399993</v>
      </c>
      <c r="O12" s="101">
        <v>715.25299999999993</v>
      </c>
    </row>
    <row r="13" spans="1:17" s="119" customFormat="1" ht="20.100000000000001" customHeight="1">
      <c r="A13" s="117">
        <v>4</v>
      </c>
      <c r="B13" s="120" t="s">
        <v>109</v>
      </c>
      <c r="C13" s="127"/>
      <c r="D13" s="127"/>
      <c r="E13" s="127"/>
      <c r="F13" s="127"/>
      <c r="G13" s="121"/>
      <c r="H13" s="121"/>
      <c r="I13" s="121"/>
      <c r="J13" s="121"/>
      <c r="K13" s="121"/>
      <c r="L13" s="122"/>
      <c r="M13" s="122"/>
      <c r="N13" s="122"/>
      <c r="O13" s="122"/>
    </row>
    <row r="14" spans="1:17" s="119" customFormat="1" ht="20.100000000000001" customHeight="1">
      <c r="A14" s="117">
        <v>5</v>
      </c>
      <c r="B14" s="120" t="s">
        <v>110</v>
      </c>
      <c r="C14" s="101">
        <v>629.66999999999996</v>
      </c>
      <c r="D14" s="101">
        <v>586.12</v>
      </c>
      <c r="E14" s="101">
        <v>475.43</v>
      </c>
      <c r="F14" s="101">
        <v>604.476</v>
      </c>
      <c r="G14" s="106">
        <v>498.11</v>
      </c>
      <c r="H14" s="106">
        <v>380.9</v>
      </c>
      <c r="I14" s="106">
        <v>605</v>
      </c>
      <c r="J14" s="106">
        <v>523.40690000000006</v>
      </c>
      <c r="K14" s="106">
        <v>580.56000000000006</v>
      </c>
      <c r="L14" s="101">
        <v>639.83999999999992</v>
      </c>
      <c r="M14" s="101">
        <v>372.47330750000009</v>
      </c>
      <c r="N14" s="101">
        <v>536.60536499999989</v>
      </c>
      <c r="O14" s="101">
        <v>741.07479999999998</v>
      </c>
      <c r="Q14" s="123">
        <f>16.7/L14</f>
        <v>2.6100275068767192E-2</v>
      </c>
    </row>
    <row r="15" spans="1:17" ht="33.75" customHeight="1">
      <c r="A15" s="99">
        <v>6</v>
      </c>
      <c r="B15" s="100" t="s">
        <v>154</v>
      </c>
      <c r="C15" s="209" t="s">
        <v>147</v>
      </c>
      <c r="D15" s="210"/>
      <c r="E15" s="210"/>
      <c r="F15" s="210"/>
      <c r="G15" s="210"/>
      <c r="H15" s="210"/>
      <c r="I15" s="210"/>
      <c r="J15" s="210"/>
      <c r="K15" s="210"/>
      <c r="L15" s="210"/>
      <c r="M15" s="210"/>
      <c r="N15" s="210"/>
      <c r="O15" s="211"/>
    </row>
    <row r="16" spans="1:17" ht="17.25" customHeight="1">
      <c r="A16" s="99">
        <v>7</v>
      </c>
      <c r="B16" s="102" t="s">
        <v>111</v>
      </c>
      <c r="C16" s="212"/>
      <c r="D16" s="213"/>
      <c r="E16" s="213"/>
      <c r="F16" s="213"/>
      <c r="G16" s="213"/>
      <c r="H16" s="213"/>
      <c r="I16" s="213"/>
      <c r="J16" s="213"/>
      <c r="K16" s="213"/>
      <c r="L16" s="213"/>
      <c r="M16" s="213"/>
      <c r="N16" s="213"/>
      <c r="O16" s="214"/>
    </row>
    <row r="17" spans="1:15" ht="32.25" customHeight="1">
      <c r="A17" s="99">
        <v>8</v>
      </c>
      <c r="B17" s="100" t="s">
        <v>155</v>
      </c>
      <c r="C17" s="212"/>
      <c r="D17" s="213"/>
      <c r="E17" s="213"/>
      <c r="F17" s="213"/>
      <c r="G17" s="213"/>
      <c r="H17" s="213"/>
      <c r="I17" s="213"/>
      <c r="J17" s="213"/>
      <c r="K17" s="213"/>
      <c r="L17" s="213"/>
      <c r="M17" s="213"/>
      <c r="N17" s="213"/>
      <c r="O17" s="214"/>
    </row>
    <row r="18" spans="1:15" ht="31.5" customHeight="1">
      <c r="A18" s="99">
        <v>9</v>
      </c>
      <c r="B18" s="100" t="s">
        <v>156</v>
      </c>
      <c r="C18" s="212"/>
      <c r="D18" s="213"/>
      <c r="E18" s="213"/>
      <c r="F18" s="213"/>
      <c r="G18" s="213"/>
      <c r="H18" s="213"/>
      <c r="I18" s="213"/>
      <c r="J18" s="213"/>
      <c r="K18" s="213"/>
      <c r="L18" s="213"/>
      <c r="M18" s="213"/>
      <c r="N18" s="213"/>
      <c r="O18" s="214"/>
    </row>
    <row r="19" spans="1:15" ht="31.5" customHeight="1">
      <c r="A19" s="99">
        <v>10</v>
      </c>
      <c r="B19" s="100" t="s">
        <v>157</v>
      </c>
      <c r="C19" s="212"/>
      <c r="D19" s="213"/>
      <c r="E19" s="213"/>
      <c r="F19" s="213"/>
      <c r="G19" s="213"/>
      <c r="H19" s="213"/>
      <c r="I19" s="213"/>
      <c r="J19" s="213"/>
      <c r="K19" s="213"/>
      <c r="L19" s="213"/>
      <c r="M19" s="213"/>
      <c r="N19" s="213"/>
      <c r="O19" s="214"/>
    </row>
    <row r="20" spans="1:15" ht="48" customHeight="1">
      <c r="A20" s="99">
        <v>11</v>
      </c>
      <c r="B20" s="100" t="s">
        <v>158</v>
      </c>
      <c r="C20" s="212"/>
      <c r="D20" s="213"/>
      <c r="E20" s="213"/>
      <c r="F20" s="213"/>
      <c r="G20" s="213"/>
      <c r="H20" s="213"/>
      <c r="I20" s="213"/>
      <c r="J20" s="213"/>
      <c r="K20" s="213"/>
      <c r="L20" s="213"/>
      <c r="M20" s="213"/>
      <c r="N20" s="213"/>
      <c r="O20" s="214"/>
    </row>
    <row r="21" spans="1:15" ht="31.5" customHeight="1">
      <c r="A21" s="99">
        <v>12</v>
      </c>
      <c r="B21" s="100" t="s">
        <v>159</v>
      </c>
      <c r="C21" s="212"/>
      <c r="D21" s="213"/>
      <c r="E21" s="213"/>
      <c r="F21" s="213"/>
      <c r="G21" s="213"/>
      <c r="H21" s="213"/>
      <c r="I21" s="213"/>
      <c r="J21" s="213"/>
      <c r="K21" s="213"/>
      <c r="L21" s="213"/>
      <c r="M21" s="213"/>
      <c r="N21" s="213"/>
      <c r="O21" s="214"/>
    </row>
    <row r="22" spans="1:15" ht="18.75" customHeight="1">
      <c r="A22" s="99">
        <v>13</v>
      </c>
      <c r="B22" s="102" t="s">
        <v>112</v>
      </c>
      <c r="C22" s="212"/>
      <c r="D22" s="213"/>
      <c r="E22" s="213"/>
      <c r="F22" s="213"/>
      <c r="G22" s="213"/>
      <c r="H22" s="213"/>
      <c r="I22" s="213"/>
      <c r="J22" s="213"/>
      <c r="K22" s="213"/>
      <c r="L22" s="213"/>
      <c r="M22" s="213"/>
      <c r="N22" s="213"/>
      <c r="O22" s="214"/>
    </row>
    <row r="23" spans="1:15" ht="33.75" customHeight="1">
      <c r="A23" s="99">
        <v>14</v>
      </c>
      <c r="B23" s="100" t="s">
        <v>160</v>
      </c>
      <c r="C23" s="212"/>
      <c r="D23" s="213"/>
      <c r="E23" s="213"/>
      <c r="F23" s="213"/>
      <c r="G23" s="213"/>
      <c r="H23" s="213"/>
      <c r="I23" s="213"/>
      <c r="J23" s="213"/>
      <c r="K23" s="213"/>
      <c r="L23" s="213"/>
      <c r="M23" s="213"/>
      <c r="N23" s="213"/>
      <c r="O23" s="214"/>
    </row>
    <row r="24" spans="1:15" ht="30" customHeight="1">
      <c r="A24" s="99">
        <v>15</v>
      </c>
      <c r="B24" s="100" t="s">
        <v>161</v>
      </c>
      <c r="C24" s="212"/>
      <c r="D24" s="213"/>
      <c r="E24" s="213"/>
      <c r="F24" s="213"/>
      <c r="G24" s="213"/>
      <c r="H24" s="213"/>
      <c r="I24" s="213"/>
      <c r="J24" s="213"/>
      <c r="K24" s="213"/>
      <c r="L24" s="213"/>
      <c r="M24" s="213"/>
      <c r="N24" s="213"/>
      <c r="O24" s="214"/>
    </row>
    <row r="25" spans="1:15" ht="48.75" customHeight="1">
      <c r="A25" s="99">
        <v>16</v>
      </c>
      <c r="B25" s="100" t="s">
        <v>162</v>
      </c>
      <c r="C25" s="212"/>
      <c r="D25" s="213"/>
      <c r="E25" s="213"/>
      <c r="F25" s="213"/>
      <c r="G25" s="213"/>
      <c r="H25" s="213"/>
      <c r="I25" s="213"/>
      <c r="J25" s="213"/>
      <c r="K25" s="213"/>
      <c r="L25" s="213"/>
      <c r="M25" s="213"/>
      <c r="N25" s="213"/>
      <c r="O25" s="214"/>
    </row>
    <row r="26" spans="1:15" ht="31.5" customHeight="1">
      <c r="A26" s="99">
        <v>17</v>
      </c>
      <c r="B26" s="100" t="s">
        <v>163</v>
      </c>
      <c r="C26" s="212"/>
      <c r="D26" s="213"/>
      <c r="E26" s="213"/>
      <c r="F26" s="213"/>
      <c r="G26" s="213"/>
      <c r="H26" s="213"/>
      <c r="I26" s="213"/>
      <c r="J26" s="213"/>
      <c r="K26" s="213"/>
      <c r="L26" s="213"/>
      <c r="M26" s="213"/>
      <c r="N26" s="213"/>
      <c r="O26" s="214"/>
    </row>
    <row r="27" spans="1:15" ht="18" customHeight="1">
      <c r="A27" s="99">
        <v>18</v>
      </c>
      <c r="B27" s="102" t="s">
        <v>113</v>
      </c>
      <c r="C27" s="215"/>
      <c r="D27" s="216"/>
      <c r="E27" s="216"/>
      <c r="F27" s="216"/>
      <c r="G27" s="216"/>
      <c r="H27" s="216"/>
      <c r="I27" s="216"/>
      <c r="J27" s="216"/>
      <c r="K27" s="216"/>
      <c r="L27" s="216"/>
      <c r="M27" s="216"/>
      <c r="N27" s="216"/>
      <c r="O27" s="217"/>
    </row>
    <row r="28" spans="1:15" ht="32.25" customHeight="1">
      <c r="A28" s="107">
        <v>19</v>
      </c>
      <c r="B28" s="108" t="s">
        <v>164</v>
      </c>
      <c r="C28" s="219" t="s">
        <v>134</v>
      </c>
      <c r="D28" s="220"/>
      <c r="E28" s="109">
        <v>0.42276999999999998</v>
      </c>
      <c r="F28" s="109">
        <v>0.39765</v>
      </c>
      <c r="G28" s="109">
        <v>0.43763000000000002</v>
      </c>
      <c r="H28" s="109">
        <v>0.45798</v>
      </c>
      <c r="I28" s="109">
        <v>0.326015</v>
      </c>
      <c r="J28" s="109">
        <v>0.34411799999999998</v>
      </c>
      <c r="K28" s="109">
        <v>0.37425199999999997</v>
      </c>
      <c r="L28" s="109">
        <v>2.61</v>
      </c>
      <c r="M28" s="109">
        <v>2.41</v>
      </c>
      <c r="N28" s="109">
        <v>2.16</v>
      </c>
      <c r="O28" s="109">
        <v>2.5099999999999998</v>
      </c>
    </row>
    <row r="29" spans="1:15" ht="36" customHeight="1">
      <c r="A29" s="99">
        <v>20</v>
      </c>
      <c r="B29" s="102" t="s">
        <v>175</v>
      </c>
      <c r="C29" s="103">
        <v>0</v>
      </c>
      <c r="D29" s="103">
        <v>0</v>
      </c>
      <c r="E29" s="103">
        <v>0</v>
      </c>
      <c r="F29" s="103">
        <v>0</v>
      </c>
      <c r="G29" s="103">
        <v>0</v>
      </c>
      <c r="H29" s="103">
        <v>0</v>
      </c>
      <c r="I29" s="103">
        <v>0</v>
      </c>
      <c r="J29" s="103">
        <v>0</v>
      </c>
      <c r="K29" s="103">
        <v>0</v>
      </c>
      <c r="L29" s="103">
        <v>0</v>
      </c>
      <c r="M29" s="103">
        <v>0</v>
      </c>
      <c r="N29" s="103">
        <v>0</v>
      </c>
      <c r="O29" s="103">
        <v>0</v>
      </c>
    </row>
    <row r="30" spans="1:15" ht="17.25" customHeight="1">
      <c r="A30" s="99">
        <v>21</v>
      </c>
      <c r="B30" s="102" t="s">
        <v>114</v>
      </c>
      <c r="C30" s="103">
        <v>66.694500000000005</v>
      </c>
      <c r="D30" s="103">
        <v>66.445999999999998</v>
      </c>
      <c r="E30" s="103">
        <v>66.447800000000001</v>
      </c>
      <c r="F30" s="103">
        <v>66.668199999999999</v>
      </c>
      <c r="G30" s="103">
        <v>66.777000000000001</v>
      </c>
      <c r="H30" s="103">
        <v>68.504499999999993</v>
      </c>
      <c r="I30" s="103">
        <v>70.380799999999994</v>
      </c>
      <c r="J30" s="103">
        <v>72.672899999999998</v>
      </c>
      <c r="K30" s="103">
        <v>73.373199999999997</v>
      </c>
      <c r="L30" s="103">
        <v>74.696399999999997</v>
      </c>
      <c r="M30" s="103">
        <v>76.809399999999997</v>
      </c>
      <c r="N30" s="103">
        <v>77.532399999999996</v>
      </c>
      <c r="O30" s="103">
        <v>77.950999999999993</v>
      </c>
    </row>
    <row r="31" spans="1:15" ht="32.25" customHeight="1">
      <c r="A31" s="99">
        <v>22</v>
      </c>
      <c r="B31" s="100" t="s">
        <v>165</v>
      </c>
      <c r="C31" s="103">
        <v>14.247</v>
      </c>
      <c r="D31" s="103">
        <v>14.757300000000001</v>
      </c>
      <c r="E31" s="103">
        <v>15.3315</v>
      </c>
      <c r="F31" s="103">
        <v>15.5967</v>
      </c>
      <c r="G31" s="103">
        <v>15.8849</v>
      </c>
      <c r="H31" s="103">
        <v>29.977799999999998</v>
      </c>
      <c r="I31" s="103">
        <v>31.645199999999999</v>
      </c>
      <c r="J31" s="103">
        <v>33.451599999999999</v>
      </c>
      <c r="K31" s="103">
        <v>34.927900000000001</v>
      </c>
      <c r="L31" s="103">
        <v>36.9938</v>
      </c>
      <c r="M31" s="103">
        <v>43.848300000000002</v>
      </c>
      <c r="N31" s="103">
        <v>46.574800000000003</v>
      </c>
      <c r="O31" s="103">
        <v>49.4176</v>
      </c>
    </row>
    <row r="32" spans="1:15" ht="34.5" customHeight="1">
      <c r="A32" s="99">
        <v>23</v>
      </c>
      <c r="B32" s="100" t="s">
        <v>166</v>
      </c>
      <c r="C32" s="103">
        <v>142.13</v>
      </c>
      <c r="D32" s="103">
        <v>141.30189999999999</v>
      </c>
      <c r="E32" s="103">
        <v>141.30779999999999</v>
      </c>
      <c r="F32" s="103">
        <v>142.04259999999999</v>
      </c>
      <c r="G32" s="103">
        <v>142.40520000000001</v>
      </c>
      <c r="H32" s="103">
        <v>148.1634</v>
      </c>
      <c r="I32" s="103">
        <v>154.4179</v>
      </c>
      <c r="J32" s="103">
        <v>162.05799999999999</v>
      </c>
      <c r="K32" s="103">
        <v>164.39259999999999</v>
      </c>
      <c r="L32" s="103">
        <v>168.8031</v>
      </c>
      <c r="M32" s="103">
        <v>175.84649999999999</v>
      </c>
      <c r="N32" s="103">
        <v>178.25640000000001</v>
      </c>
      <c r="O32" s="103">
        <v>179.65170000000001</v>
      </c>
    </row>
    <row r="33" spans="1:15" ht="33.75" customHeight="1">
      <c r="A33" s="99">
        <v>24</v>
      </c>
      <c r="B33" s="100" t="s">
        <v>167</v>
      </c>
      <c r="C33" s="105"/>
      <c r="D33" s="105"/>
      <c r="E33" s="105"/>
      <c r="F33" s="105"/>
      <c r="G33" s="105"/>
      <c r="H33" s="105"/>
      <c r="I33" s="105"/>
      <c r="J33" s="105"/>
      <c r="K33" s="105"/>
      <c r="L33" s="105"/>
      <c r="M33" s="105"/>
      <c r="N33" s="105"/>
      <c r="O33" s="105"/>
    </row>
    <row r="34" spans="1:15" ht="34.5" customHeight="1">
      <c r="A34" s="110"/>
      <c r="B34" s="100" t="s">
        <v>168</v>
      </c>
      <c r="C34" s="105"/>
      <c r="D34" s="105"/>
      <c r="E34" s="105"/>
      <c r="F34" s="105"/>
      <c r="G34" s="105"/>
      <c r="H34" s="105"/>
      <c r="I34" s="105"/>
      <c r="J34" s="105"/>
      <c r="K34" s="105"/>
      <c r="L34" s="105"/>
      <c r="M34" s="105"/>
      <c r="N34" s="105"/>
      <c r="O34" s="105"/>
    </row>
    <row r="35" spans="1:15" ht="20.100000000000001" customHeight="1">
      <c r="A35" s="110"/>
      <c r="B35" s="102" t="s">
        <v>115</v>
      </c>
      <c r="C35" s="103">
        <v>9.3348999999999993</v>
      </c>
      <c r="D35" s="103">
        <v>9.3198000000000008</v>
      </c>
      <c r="E35" s="103">
        <v>9.3026</v>
      </c>
      <c r="F35" s="103">
        <v>9.3180999999999994</v>
      </c>
      <c r="G35" s="103">
        <v>9.3412000000000006</v>
      </c>
      <c r="H35" s="103">
        <v>15.8827</v>
      </c>
      <c r="I35" s="103">
        <v>16.117599999999999</v>
      </c>
      <c r="J35" s="103">
        <v>16.411100000000001</v>
      </c>
      <c r="K35" s="103">
        <v>14.3775</v>
      </c>
      <c r="L35" s="103">
        <v>15.455500000000001</v>
      </c>
      <c r="M35" s="103">
        <v>15.8142</v>
      </c>
      <c r="N35" s="103">
        <v>16.110199999999999</v>
      </c>
      <c r="O35" s="103">
        <v>16.229399999999998</v>
      </c>
    </row>
    <row r="36" spans="1:15" ht="20.100000000000001" customHeight="1">
      <c r="A36" s="110"/>
      <c r="B36" s="102" t="s">
        <v>176</v>
      </c>
      <c r="C36" s="124">
        <v>0.14000000000000001</v>
      </c>
      <c r="D36" s="124">
        <v>0.14000000000000001</v>
      </c>
      <c r="E36" s="124">
        <v>0.14000000000000001</v>
      </c>
      <c r="F36" s="124">
        <v>0.14000000000000001</v>
      </c>
      <c r="G36" s="124">
        <v>0.14000000000000001</v>
      </c>
      <c r="H36" s="111">
        <v>0.23480999999999999</v>
      </c>
      <c r="I36" s="111">
        <v>0.2321</v>
      </c>
      <c r="J36" s="111">
        <v>0.22944000000000001</v>
      </c>
      <c r="K36" s="111">
        <v>0.19689000000000001</v>
      </c>
      <c r="L36" s="111">
        <v>0.20876</v>
      </c>
      <c r="M36" s="111">
        <v>0.20876</v>
      </c>
      <c r="N36" s="111">
        <v>0.20876</v>
      </c>
      <c r="O36" s="111">
        <v>0.20876</v>
      </c>
    </row>
    <row r="37" spans="1:15" ht="20.100000000000001" customHeight="1">
      <c r="A37" s="110"/>
      <c r="B37" s="102" t="s">
        <v>117</v>
      </c>
      <c r="C37" s="105"/>
      <c r="D37" s="105"/>
      <c r="E37" s="105"/>
      <c r="F37" s="105"/>
      <c r="G37" s="105"/>
      <c r="H37" s="105"/>
      <c r="I37" s="105"/>
      <c r="J37" s="105"/>
      <c r="K37" s="105"/>
      <c r="L37" s="105"/>
      <c r="M37" s="105"/>
      <c r="N37" s="105"/>
      <c r="O37" s="105"/>
    </row>
    <row r="38" spans="1:15" ht="20.100000000000001" customHeight="1">
      <c r="A38" s="110"/>
      <c r="B38" s="102" t="s">
        <v>115</v>
      </c>
      <c r="C38" s="103">
        <v>0.17330000000000001</v>
      </c>
      <c r="D38" s="103">
        <v>0</v>
      </c>
      <c r="E38" s="103">
        <v>0</v>
      </c>
      <c r="F38" s="103">
        <v>0</v>
      </c>
      <c r="G38" s="103">
        <v>0</v>
      </c>
      <c r="H38" s="103">
        <v>0</v>
      </c>
      <c r="I38" s="103">
        <v>0</v>
      </c>
      <c r="J38" s="103">
        <v>0</v>
      </c>
      <c r="K38" s="103">
        <v>0</v>
      </c>
      <c r="L38" s="103">
        <v>0</v>
      </c>
      <c r="M38" s="103">
        <v>0</v>
      </c>
      <c r="N38" s="103">
        <v>0</v>
      </c>
      <c r="O38" s="103">
        <v>0</v>
      </c>
    </row>
    <row r="39" spans="1:15" ht="32.25" customHeight="1">
      <c r="A39" s="110"/>
      <c r="B39" s="100" t="s">
        <v>169</v>
      </c>
      <c r="C39" s="125">
        <v>0.14499999999999999</v>
      </c>
      <c r="D39" s="103">
        <v>0</v>
      </c>
      <c r="E39" s="103">
        <v>0</v>
      </c>
      <c r="F39" s="103">
        <v>0</v>
      </c>
      <c r="G39" s="103">
        <v>0</v>
      </c>
      <c r="H39" s="103">
        <v>0</v>
      </c>
      <c r="I39" s="103">
        <v>0</v>
      </c>
      <c r="J39" s="103">
        <v>0</v>
      </c>
      <c r="K39" s="103">
        <v>0</v>
      </c>
      <c r="L39" s="103">
        <v>0</v>
      </c>
      <c r="M39" s="103">
        <v>0</v>
      </c>
      <c r="N39" s="103">
        <v>0</v>
      </c>
      <c r="O39" s="103">
        <v>0</v>
      </c>
    </row>
    <row r="40" spans="1:15" ht="31.5" customHeight="1">
      <c r="A40" s="110"/>
      <c r="B40" s="100" t="s">
        <v>170</v>
      </c>
      <c r="C40" s="105"/>
      <c r="D40" s="105"/>
      <c r="E40" s="105"/>
      <c r="F40" s="105"/>
      <c r="G40" s="105"/>
      <c r="H40" s="105"/>
      <c r="I40" s="105"/>
      <c r="J40" s="105"/>
      <c r="K40" s="105"/>
      <c r="L40" s="105"/>
      <c r="M40" s="105"/>
      <c r="N40" s="105"/>
      <c r="O40" s="105"/>
    </row>
    <row r="41" spans="1:15" ht="20.100000000000001" customHeight="1">
      <c r="A41" s="110"/>
      <c r="B41" s="102" t="s">
        <v>115</v>
      </c>
      <c r="C41" s="103">
        <v>5.0731999999999999</v>
      </c>
      <c r="D41" s="103">
        <v>5.0484</v>
      </c>
      <c r="E41" s="103">
        <v>5.0728</v>
      </c>
      <c r="F41" s="103">
        <v>5.1193999999999997</v>
      </c>
      <c r="G41" s="103">
        <v>5.2043999999999997</v>
      </c>
      <c r="H41" s="103">
        <v>5.4131999999999998</v>
      </c>
      <c r="I41" s="103">
        <v>6.1177000000000001</v>
      </c>
      <c r="J41" s="103">
        <v>7.0746000000000002</v>
      </c>
      <c r="K41" s="103">
        <v>7.8821000000000003</v>
      </c>
      <c r="L41" s="103">
        <v>8.4771000000000001</v>
      </c>
      <c r="M41" s="103">
        <v>9.1884999999999994</v>
      </c>
      <c r="N41" s="103">
        <v>9.4586000000000006</v>
      </c>
      <c r="O41" s="103">
        <v>9.5620999999999992</v>
      </c>
    </row>
    <row r="42" spans="1:15" ht="33" customHeight="1">
      <c r="A42" s="110"/>
      <c r="B42" s="102" t="s">
        <v>116</v>
      </c>
      <c r="C42" s="128"/>
      <c r="D42" s="129"/>
      <c r="E42" s="129"/>
      <c r="F42" s="129"/>
      <c r="G42" s="129"/>
      <c r="H42" s="221" t="s">
        <v>148</v>
      </c>
      <c r="I42" s="222"/>
      <c r="J42" s="222"/>
      <c r="K42" s="222"/>
      <c r="L42" s="222"/>
      <c r="M42" s="222"/>
      <c r="N42" s="222"/>
      <c r="O42" s="223"/>
    </row>
    <row r="43" spans="1:15" ht="20.100000000000001" customHeight="1">
      <c r="A43" s="110"/>
      <c r="B43" s="102" t="s">
        <v>118</v>
      </c>
      <c r="C43" s="105"/>
      <c r="D43" s="105"/>
      <c r="E43" s="105"/>
      <c r="F43" s="105"/>
      <c r="G43" s="105"/>
      <c r="H43" s="105"/>
      <c r="I43" s="105"/>
      <c r="J43" s="105"/>
      <c r="K43" s="105"/>
      <c r="L43" s="105"/>
      <c r="M43" s="105"/>
      <c r="N43" s="105"/>
      <c r="O43" s="105"/>
    </row>
    <row r="44" spans="1:15" ht="20.100000000000001" customHeight="1">
      <c r="A44" s="110"/>
      <c r="B44" s="102" t="s">
        <v>115</v>
      </c>
      <c r="C44" s="103">
        <v>1.4602999999999999</v>
      </c>
      <c r="D44" s="103">
        <v>1.5125999999999999</v>
      </c>
      <c r="E44" s="103">
        <v>1.5714999999999999</v>
      </c>
      <c r="F44" s="103">
        <v>1.5987</v>
      </c>
      <c r="G44" s="103">
        <v>1.6282000000000001</v>
      </c>
      <c r="H44" s="103">
        <v>3.6722999999999999</v>
      </c>
      <c r="I44" s="103">
        <v>3.8765000000000001</v>
      </c>
      <c r="J44" s="103">
        <v>4.0978000000000003</v>
      </c>
      <c r="K44" s="103">
        <v>4.2786999999999997</v>
      </c>
      <c r="L44" s="103">
        <v>4.5316999999999998</v>
      </c>
      <c r="M44" s="103">
        <v>5.9195000000000002</v>
      </c>
      <c r="N44" s="103">
        <v>6.2876000000000003</v>
      </c>
      <c r="O44" s="103">
        <v>6.6714000000000002</v>
      </c>
    </row>
    <row r="45" spans="1:15" ht="20.100000000000001" customHeight="1">
      <c r="A45" s="110"/>
      <c r="B45" s="102" t="s">
        <v>116</v>
      </c>
      <c r="C45" s="112">
        <v>0.10249999999999999</v>
      </c>
      <c r="D45" s="112">
        <v>0.10249999999999999</v>
      </c>
      <c r="E45" s="112">
        <v>0.10249999999999999</v>
      </c>
      <c r="F45" s="112">
        <v>0.10249999999999999</v>
      </c>
      <c r="G45" s="112">
        <v>0.10249999999999999</v>
      </c>
      <c r="H45" s="112">
        <v>0.1225</v>
      </c>
      <c r="I45" s="112">
        <v>0.1225</v>
      </c>
      <c r="J45" s="112">
        <v>0.1225</v>
      </c>
      <c r="K45" s="112">
        <v>0.1225</v>
      </c>
      <c r="L45" s="112">
        <v>0.1225</v>
      </c>
      <c r="M45" s="112">
        <v>0.13500000000000001</v>
      </c>
      <c r="N45" s="112">
        <v>0.13500000000000001</v>
      </c>
      <c r="O45" s="112">
        <v>0.13500000000000001</v>
      </c>
    </row>
    <row r="46" spans="1:15" ht="48" customHeight="1">
      <c r="A46" s="110"/>
      <c r="B46" s="102" t="s">
        <v>100</v>
      </c>
      <c r="C46" s="105"/>
      <c r="D46" s="105"/>
      <c r="E46" s="105"/>
      <c r="F46" s="105"/>
      <c r="G46" s="105"/>
      <c r="H46" s="105"/>
      <c r="I46" s="105"/>
      <c r="J46" s="105"/>
      <c r="K46" s="105"/>
      <c r="L46" s="105"/>
      <c r="M46" s="105"/>
      <c r="N46" s="105"/>
      <c r="O46" s="105"/>
    </row>
    <row r="47" spans="1:15" ht="13.5" customHeight="1">
      <c r="A47" s="110"/>
      <c r="B47" s="102"/>
      <c r="C47" s="105"/>
      <c r="D47" s="105"/>
      <c r="E47" s="105"/>
      <c r="F47" s="105"/>
      <c r="G47" s="105"/>
      <c r="H47" s="105"/>
      <c r="I47" s="105"/>
      <c r="J47" s="105"/>
      <c r="K47" s="105"/>
      <c r="L47" s="105"/>
      <c r="M47" s="105"/>
      <c r="N47" s="105"/>
      <c r="O47" s="105"/>
    </row>
    <row r="48" spans="1:15" ht="20.100000000000001" customHeight="1">
      <c r="A48" s="110"/>
      <c r="B48" s="102" t="s">
        <v>115</v>
      </c>
      <c r="C48" s="103">
        <v>31.441800000000001</v>
      </c>
      <c r="D48" s="103">
        <v>32.699399999999997</v>
      </c>
      <c r="E48" s="103">
        <v>34.007399999999997</v>
      </c>
      <c r="F48" s="103">
        <v>34.007399999999997</v>
      </c>
      <c r="G48" s="103">
        <v>34.007399999999997</v>
      </c>
      <c r="H48" s="103">
        <v>64.541200000000003</v>
      </c>
      <c r="I48" s="103">
        <v>68.233000000000004</v>
      </c>
      <c r="J48" s="103">
        <v>72.135900000000007</v>
      </c>
      <c r="K48" s="103">
        <v>76.262100000000004</v>
      </c>
      <c r="L48" s="103">
        <v>80.624300000000005</v>
      </c>
      <c r="M48" s="103">
        <v>96.736400000000003</v>
      </c>
      <c r="N48" s="103">
        <v>103.1636</v>
      </c>
      <c r="O48" s="103">
        <v>110.01779999999999</v>
      </c>
    </row>
    <row r="49" spans="1:16" ht="20.100000000000001" customHeight="1">
      <c r="A49" s="110"/>
      <c r="B49" s="102" t="s">
        <v>116</v>
      </c>
      <c r="C49" s="105"/>
      <c r="D49" s="105"/>
      <c r="E49" s="105"/>
      <c r="F49" s="105"/>
      <c r="G49" s="105"/>
      <c r="H49" s="105"/>
      <c r="I49" s="105"/>
      <c r="J49" s="105"/>
      <c r="K49" s="105"/>
      <c r="L49" s="105"/>
      <c r="M49" s="105"/>
      <c r="N49" s="105"/>
      <c r="O49" s="105"/>
    </row>
    <row r="50" spans="1:16" ht="33.75" customHeight="1">
      <c r="A50" s="110"/>
      <c r="B50" s="102" t="s">
        <v>119</v>
      </c>
      <c r="C50" s="224" t="s">
        <v>146</v>
      </c>
      <c r="D50" s="225"/>
      <c r="E50" s="225"/>
      <c r="F50" s="225"/>
      <c r="G50" s="225"/>
      <c r="H50" s="225"/>
      <c r="I50" s="225"/>
      <c r="J50" s="225"/>
      <c r="K50" s="225"/>
      <c r="L50" s="225"/>
      <c r="M50" s="225"/>
      <c r="N50" s="225"/>
      <c r="O50" s="226"/>
    </row>
    <row r="51" spans="1:16" ht="20.100000000000001" customHeight="1">
      <c r="A51" s="99">
        <v>25</v>
      </c>
      <c r="B51" s="102" t="s">
        <v>149</v>
      </c>
      <c r="C51" s="103">
        <f t="shared" ref="C51:D51" si="0">C35+C38+C41+C44+C48</f>
        <v>47.483499999999999</v>
      </c>
      <c r="D51" s="103">
        <f t="shared" si="0"/>
        <v>48.580199999999998</v>
      </c>
      <c r="E51" s="103">
        <f t="shared" ref="E51:G51" si="1">E35+E38+E41+E44+E48</f>
        <v>49.954299999999996</v>
      </c>
      <c r="F51" s="103">
        <f t="shared" si="1"/>
        <v>50.043599999999998</v>
      </c>
      <c r="G51" s="103">
        <f t="shared" si="1"/>
        <v>50.181199999999997</v>
      </c>
      <c r="H51" s="103">
        <f t="shared" ref="H51:J51" si="2">H35+H38+H41+H44+H48</f>
        <v>89.509399999999999</v>
      </c>
      <c r="I51" s="103">
        <f t="shared" si="2"/>
        <v>94.344800000000006</v>
      </c>
      <c r="J51" s="103">
        <f t="shared" si="2"/>
        <v>99.719400000000007</v>
      </c>
      <c r="K51" s="103">
        <f>K35+K38+K41+K44+K48</f>
        <v>102.8004</v>
      </c>
      <c r="L51" s="103">
        <f>L35+L38+L41+L44+L48</f>
        <v>109.08860000000001</v>
      </c>
      <c r="M51" s="103">
        <f t="shared" ref="M51:O51" si="3">M35+M38+M41+M44+M48</f>
        <v>127.65860000000001</v>
      </c>
      <c r="N51" s="103">
        <f t="shared" si="3"/>
        <v>135.02000000000001</v>
      </c>
      <c r="O51" s="103">
        <f t="shared" si="3"/>
        <v>142.48069999999998</v>
      </c>
      <c r="P51" s="91">
        <v>390.29759999999999</v>
      </c>
    </row>
    <row r="52" spans="1:16" ht="20.100000000000001" customHeight="1">
      <c r="A52" s="99">
        <v>26</v>
      </c>
      <c r="B52" s="102" t="s">
        <v>120</v>
      </c>
      <c r="C52" s="103">
        <f t="shared" ref="C52" si="4">C53/2</f>
        <v>0.60829864185688054</v>
      </c>
      <c r="D52" s="103">
        <f t="shared" ref="D52" si="5">D53/2</f>
        <v>0.62234817739079096</v>
      </c>
      <c r="E52" s="103">
        <f t="shared" ref="E52" si="6">E53/2</f>
        <v>0.63995141143578638</v>
      </c>
      <c r="F52" s="103">
        <f t="shared" ref="F52" si="7">F53/2</f>
        <v>0.6410954102715466</v>
      </c>
      <c r="G52" s="103">
        <f t="shared" ref="G52" si="8">G53/2</f>
        <v>0.64285816771612225</v>
      </c>
      <c r="H52" s="103">
        <f t="shared" ref="H52:J52" si="9">H53/2</f>
        <v>1.1466814041387905</v>
      </c>
      <c r="I52" s="103">
        <f t="shared" si="9"/>
        <v>1.2086264430014431</v>
      </c>
      <c r="J52" s="103">
        <f t="shared" si="9"/>
        <v>1.2774790313852815</v>
      </c>
      <c r="K52" s="103">
        <f>K53/2</f>
        <v>1.3169489128295946</v>
      </c>
      <c r="L52" s="103">
        <f>L53/2</f>
        <v>1.397505390758232</v>
      </c>
      <c r="M52" s="103">
        <f t="shared" ref="M52:O52" si="10">M53/2</f>
        <v>1.635400781352486</v>
      </c>
      <c r="N52" s="103">
        <f t="shared" si="10"/>
        <v>1.7297057424898334</v>
      </c>
      <c r="O52" s="103">
        <f t="shared" si="10"/>
        <v>1.8252828098353664</v>
      </c>
    </row>
    <row r="53" spans="1:16" ht="20.100000000000001" customHeight="1">
      <c r="A53" s="99">
        <v>27</v>
      </c>
      <c r="B53" s="102" t="s">
        <v>121</v>
      </c>
      <c r="C53" s="103">
        <f t="shared" ref="C53:D53" si="11">C51*10/$P$51</f>
        <v>1.2165972837137611</v>
      </c>
      <c r="D53" s="103">
        <f t="shared" si="11"/>
        <v>1.2446963547815819</v>
      </c>
      <c r="E53" s="103">
        <f>E51*10/$P$51</f>
        <v>1.2799028228715728</v>
      </c>
      <c r="F53" s="103">
        <f t="shared" ref="F53:G53" si="12">F51*10/$P$51</f>
        <v>1.2821908205430932</v>
      </c>
      <c r="G53" s="103">
        <f t="shared" si="12"/>
        <v>1.2857163354322445</v>
      </c>
      <c r="H53" s="103">
        <f t="shared" ref="H53:J53" si="13">H51*10/$P$51</f>
        <v>2.293362808277581</v>
      </c>
      <c r="I53" s="103">
        <f t="shared" si="13"/>
        <v>2.4172528860028861</v>
      </c>
      <c r="J53" s="103">
        <f t="shared" si="13"/>
        <v>2.554958062770563</v>
      </c>
      <c r="K53" s="103">
        <f>K51*10/$P$51</f>
        <v>2.6338978256591892</v>
      </c>
      <c r="L53" s="103">
        <f>L51*10/$P$51</f>
        <v>2.795010781516464</v>
      </c>
      <c r="M53" s="103">
        <f>M51*10/$P$51</f>
        <v>3.270801562704972</v>
      </c>
      <c r="N53" s="103">
        <f>N51*10/$P$51</f>
        <v>3.4594114849796669</v>
      </c>
      <c r="O53" s="103">
        <f>O51*10/$P$51</f>
        <v>3.6505656196707328</v>
      </c>
    </row>
    <row r="54" spans="1:16" ht="33" customHeight="1">
      <c r="A54" s="99">
        <v>28</v>
      </c>
      <c r="B54" s="100" t="s">
        <v>171</v>
      </c>
      <c r="C54" s="103">
        <v>45.564805999999997</v>
      </c>
      <c r="D54" s="103">
        <v>50.155741300000003</v>
      </c>
      <c r="E54" s="103">
        <v>69.178417199999998</v>
      </c>
      <c r="F54" s="103">
        <v>59.894727699999997</v>
      </c>
      <c r="G54" s="103">
        <v>51.875430399999999</v>
      </c>
      <c r="H54" s="103">
        <v>74.176086400000003</v>
      </c>
      <c r="I54" s="103">
        <v>96.515405200000004</v>
      </c>
      <c r="J54" s="103">
        <v>103.2342007</v>
      </c>
      <c r="K54" s="103">
        <v>153.72719710000001</v>
      </c>
      <c r="L54" s="103">
        <v>127.7907936</v>
      </c>
      <c r="M54" s="103">
        <v>112.3075997</v>
      </c>
      <c r="N54" s="103">
        <v>166.25978699999999</v>
      </c>
      <c r="O54" s="103">
        <v>174.52285689999999</v>
      </c>
    </row>
    <row r="55" spans="1:16" ht="34.5" customHeight="1">
      <c r="A55" s="99">
        <v>29</v>
      </c>
      <c r="B55" s="102" t="s">
        <v>180</v>
      </c>
      <c r="C55" s="105"/>
      <c r="D55" s="105"/>
      <c r="E55" s="105"/>
      <c r="F55" s="105"/>
      <c r="G55" s="105"/>
      <c r="H55" s="105"/>
      <c r="I55" s="105"/>
      <c r="J55" s="105"/>
      <c r="K55" s="105"/>
      <c r="L55" s="105"/>
      <c r="M55" s="105"/>
      <c r="N55" s="105"/>
      <c r="O55" s="105"/>
    </row>
    <row r="56" spans="1:16" ht="32.25" customHeight="1">
      <c r="A56" s="99">
        <v>30</v>
      </c>
      <c r="B56" s="102" t="s">
        <v>178</v>
      </c>
      <c r="C56" s="103">
        <v>10.4206246</v>
      </c>
      <c r="D56" s="103">
        <v>8.4534847000000006</v>
      </c>
      <c r="E56" s="103">
        <v>30.037450700000001</v>
      </c>
      <c r="F56" s="103">
        <v>7.1799985801837085</v>
      </c>
      <c r="G56" s="103">
        <v>-21.388084299999999</v>
      </c>
      <c r="H56" s="103">
        <v>-8.3618819999999996</v>
      </c>
      <c r="I56" s="103">
        <v>-2.0160939</v>
      </c>
      <c r="J56" s="103">
        <v>5.0459082000000004</v>
      </c>
      <c r="K56" s="103">
        <v>63.923924200000002</v>
      </c>
      <c r="L56" s="103">
        <v>40.068076099999999</v>
      </c>
      <c r="M56" s="103">
        <v>5.0389711999999998</v>
      </c>
      <c r="N56" s="103">
        <v>61.703236500000003</v>
      </c>
      <c r="O56" s="103">
        <v>42.873425599999997</v>
      </c>
    </row>
    <row r="57" spans="1:16" ht="20.100000000000001" customHeight="1">
      <c r="A57" s="99">
        <v>31</v>
      </c>
      <c r="B57" s="102" t="s">
        <v>122</v>
      </c>
      <c r="C57" s="103">
        <v>6.3117511999986391</v>
      </c>
      <c r="D57" s="103">
        <v>3.7830670999998119</v>
      </c>
      <c r="E57" s="103">
        <v>4.1687130999990814</v>
      </c>
      <c r="F57" s="103">
        <v>4.1987900999984049</v>
      </c>
      <c r="G57" s="103">
        <v>-0.29385080000002972</v>
      </c>
      <c r="H57" s="103">
        <v>-1.9196000001784341E-3</v>
      </c>
      <c r="I57" s="103">
        <v>4.3544503999991093</v>
      </c>
      <c r="J57" s="103">
        <v>5.2131913000003465</v>
      </c>
      <c r="K57" s="103">
        <v>9.2100487000003568</v>
      </c>
      <c r="L57" s="103">
        <v>9.6676566999997249</v>
      </c>
      <c r="M57" s="103">
        <v>6.9739722000004463</v>
      </c>
      <c r="N57" s="103">
        <v>3.8831768000010243</v>
      </c>
      <c r="O57" s="103">
        <v>3.8468319999992673</v>
      </c>
    </row>
    <row r="58" spans="1:16" ht="20.100000000000001" customHeight="1">
      <c r="A58" s="99">
        <v>32</v>
      </c>
      <c r="B58" s="102" t="s">
        <v>123</v>
      </c>
      <c r="C58" s="105"/>
      <c r="D58" s="105"/>
      <c r="E58" s="105"/>
      <c r="F58" s="105"/>
      <c r="G58" s="105"/>
      <c r="H58" s="105"/>
      <c r="I58" s="105"/>
      <c r="J58" s="105"/>
      <c r="K58" s="105"/>
      <c r="L58" s="105"/>
      <c r="M58" s="105"/>
      <c r="N58" s="105"/>
      <c r="O58" s="105"/>
    </row>
    <row r="59" spans="1:16" ht="33" customHeight="1">
      <c r="A59" s="99">
        <v>33</v>
      </c>
      <c r="B59" s="102" t="s">
        <v>124</v>
      </c>
      <c r="C59" s="105"/>
      <c r="D59" s="105"/>
      <c r="E59" s="103">
        <v>1.35</v>
      </c>
      <c r="F59" s="103">
        <v>1.96</v>
      </c>
      <c r="G59" s="103">
        <v>1.091</v>
      </c>
      <c r="H59" s="103">
        <v>1.26</v>
      </c>
      <c r="I59" s="103">
        <v>3.7203187999999998</v>
      </c>
      <c r="J59" s="103">
        <v>-1.02316E-2</v>
      </c>
      <c r="K59" s="103">
        <v>3.9406321000000002</v>
      </c>
      <c r="L59" s="103">
        <v>1.4134513</v>
      </c>
      <c r="M59" s="103">
        <v>0.88624239999999999</v>
      </c>
      <c r="N59" s="103">
        <v>1.0609715</v>
      </c>
      <c r="O59" s="103">
        <v>1.1160656</v>
      </c>
    </row>
    <row r="60" spans="1:16" customFormat="1" ht="17.25" customHeight="1">
      <c r="A60" s="218" t="s">
        <v>142</v>
      </c>
      <c r="B60" s="218"/>
      <c r="C60" s="114"/>
      <c r="D60" s="114"/>
      <c r="E60" s="114"/>
      <c r="F60" s="114"/>
      <c r="G60" s="114"/>
      <c r="H60" s="114"/>
      <c r="I60" s="114"/>
      <c r="J60" s="114"/>
      <c r="K60" s="114"/>
      <c r="L60" s="114"/>
      <c r="M60" s="114"/>
      <c r="N60" s="114"/>
      <c r="O60" s="114"/>
    </row>
    <row r="61" spans="1:16" customFormat="1" ht="18" customHeight="1">
      <c r="A61" s="115" t="s">
        <v>174</v>
      </c>
      <c r="B61" s="113"/>
      <c r="C61" s="114"/>
      <c r="D61" s="114"/>
      <c r="E61" s="114"/>
      <c r="F61" s="114"/>
      <c r="G61" s="114"/>
      <c r="H61" s="114"/>
      <c r="I61" s="114"/>
      <c r="J61" s="114"/>
      <c r="K61" s="114"/>
      <c r="L61" s="114"/>
      <c r="M61" s="114"/>
      <c r="N61" s="114"/>
      <c r="O61" s="114"/>
    </row>
    <row r="62" spans="1:16" customFormat="1" ht="18" customHeight="1">
      <c r="A62" s="115" t="s">
        <v>144</v>
      </c>
      <c r="B62" s="113"/>
      <c r="C62" s="114"/>
      <c r="D62" s="114"/>
      <c r="E62" s="114"/>
      <c r="F62" s="114"/>
      <c r="G62" s="114"/>
      <c r="H62" s="114"/>
      <c r="I62" s="114"/>
      <c r="J62" s="114"/>
      <c r="K62" s="114"/>
      <c r="L62" s="114"/>
      <c r="M62" s="114"/>
      <c r="N62" s="114"/>
      <c r="O62" s="114"/>
    </row>
    <row r="63" spans="1:16" customFormat="1" ht="16.5" customHeight="1">
      <c r="A63" s="115" t="s">
        <v>145</v>
      </c>
      <c r="B63" s="113"/>
      <c r="C63" s="114"/>
      <c r="D63" s="114"/>
      <c r="E63" s="114"/>
      <c r="F63" s="114"/>
      <c r="G63" s="114"/>
      <c r="H63" s="114"/>
      <c r="I63" s="114"/>
      <c r="J63" s="114"/>
      <c r="K63" s="114"/>
      <c r="L63" s="114"/>
      <c r="M63" s="114"/>
      <c r="N63" s="114"/>
      <c r="O63" s="114"/>
    </row>
    <row r="64" spans="1:16" customFormat="1" ht="17.25" customHeight="1">
      <c r="A64" s="115" t="s">
        <v>172</v>
      </c>
      <c r="B64" s="113"/>
      <c r="C64" s="114"/>
      <c r="D64" s="114"/>
      <c r="E64" s="114"/>
      <c r="F64" s="114"/>
      <c r="G64" s="114"/>
      <c r="H64" s="114"/>
      <c r="I64" s="114"/>
      <c r="J64" s="114"/>
      <c r="K64" s="114"/>
      <c r="L64" s="114"/>
      <c r="M64" s="114"/>
      <c r="N64" s="114"/>
      <c r="O64" s="114"/>
    </row>
    <row r="65" spans="1:15" customFormat="1" ht="33" customHeight="1">
      <c r="A65" s="208" t="s">
        <v>177</v>
      </c>
      <c r="B65" s="208"/>
      <c r="C65" s="208"/>
      <c r="D65" s="208"/>
      <c r="E65" s="208"/>
      <c r="F65" s="208"/>
      <c r="G65" s="208"/>
      <c r="H65" s="208"/>
      <c r="I65" s="208"/>
      <c r="J65" s="208"/>
      <c r="K65" s="208"/>
      <c r="L65" s="208"/>
      <c r="M65" s="208"/>
      <c r="N65" s="208"/>
      <c r="O65" s="208"/>
    </row>
    <row r="66" spans="1:15" customFormat="1" ht="36" customHeight="1">
      <c r="A66" s="208" t="s">
        <v>179</v>
      </c>
      <c r="B66" s="208"/>
      <c r="C66" s="208"/>
      <c r="D66" s="208"/>
      <c r="E66" s="208"/>
      <c r="F66" s="208"/>
      <c r="G66" s="208"/>
      <c r="H66" s="208"/>
      <c r="I66" s="208"/>
      <c r="J66" s="208"/>
      <c r="K66" s="208"/>
      <c r="L66" s="208"/>
      <c r="M66" s="208"/>
      <c r="N66" s="208"/>
      <c r="O66" s="208"/>
    </row>
    <row r="67" spans="1:15" ht="15">
      <c r="A67" s="116" t="s">
        <v>150</v>
      </c>
      <c r="B67" s="93"/>
      <c r="C67" s="93"/>
      <c r="D67" s="93"/>
      <c r="E67" s="93"/>
      <c r="F67" s="93"/>
      <c r="G67" s="93"/>
      <c r="H67" s="93"/>
      <c r="I67" s="93"/>
      <c r="J67" s="93"/>
      <c r="K67" s="93"/>
      <c r="L67" s="93"/>
      <c r="M67" s="93"/>
      <c r="N67" s="93"/>
      <c r="O67" s="93"/>
    </row>
    <row r="68" spans="1:15" ht="15">
      <c r="A68" s="93" t="s">
        <v>173</v>
      </c>
      <c r="B68" s="93"/>
      <c r="C68" s="93"/>
      <c r="D68" s="93"/>
      <c r="E68" s="93"/>
      <c r="F68" s="93"/>
      <c r="G68" s="93"/>
      <c r="H68" s="93"/>
      <c r="I68" s="93"/>
      <c r="J68" s="93"/>
      <c r="K68" s="93"/>
      <c r="L68" s="93"/>
      <c r="M68" s="93"/>
      <c r="N68" s="93"/>
      <c r="O68" s="93"/>
    </row>
    <row r="69" spans="1:15" ht="15">
      <c r="A69" s="116" t="s">
        <v>151</v>
      </c>
      <c r="B69" s="93"/>
      <c r="C69" s="93"/>
      <c r="D69" s="93"/>
      <c r="E69" s="93"/>
      <c r="F69" s="93"/>
      <c r="G69" s="93"/>
      <c r="H69" s="93"/>
      <c r="I69" s="93"/>
      <c r="J69" s="93"/>
      <c r="K69" s="93"/>
      <c r="L69" s="93"/>
      <c r="M69" s="93"/>
      <c r="N69" s="93"/>
      <c r="O69" s="93"/>
    </row>
    <row r="70" spans="1:15" ht="15">
      <c r="A70" s="116" t="s">
        <v>152</v>
      </c>
      <c r="B70" s="93"/>
      <c r="C70" s="93"/>
      <c r="D70" s="93"/>
      <c r="E70" s="93"/>
      <c r="F70" s="93"/>
      <c r="G70" s="93"/>
      <c r="H70" s="93"/>
      <c r="I70" s="93"/>
      <c r="J70" s="93"/>
      <c r="K70" s="93"/>
      <c r="L70" s="93"/>
      <c r="M70" s="93"/>
      <c r="N70" s="93"/>
      <c r="O70" s="93"/>
    </row>
    <row r="71" spans="1:15">
      <c r="A71" s="52"/>
    </row>
  </sheetData>
  <mergeCells count="18">
    <mergeCell ref="A66:O66"/>
    <mergeCell ref="A65:O65"/>
    <mergeCell ref="C15:O27"/>
    <mergeCell ref="A60:B60"/>
    <mergeCell ref="C28:D28"/>
    <mergeCell ref="H42:O42"/>
    <mergeCell ref="C50:O50"/>
    <mergeCell ref="A3:B3"/>
    <mergeCell ref="C3:O3"/>
    <mergeCell ref="A4:B4"/>
    <mergeCell ref="C4:O4"/>
    <mergeCell ref="A5:B5"/>
    <mergeCell ref="C5:O5"/>
    <mergeCell ref="A6:E6"/>
    <mergeCell ref="A7:B7"/>
    <mergeCell ref="C7:O7"/>
    <mergeCell ref="A8:B8"/>
    <mergeCell ref="C8:O8"/>
  </mergeCells>
  <pageMargins left="0.43307086614173229" right="0.19685039370078741" top="0.55118110236220474" bottom="0.43307086614173229" header="0.31496062992125984" footer="0.31496062992125984"/>
  <pageSetup paperSize="9" scale="55" fitToHeight="2" orientation="portrait" r:id="rId1"/>
  <rowBreaks count="1" manualBreakCount="1">
    <brk id="46" max="16383" man="1"/>
  </rowBreaks>
</worksheet>
</file>

<file path=xl/worksheets/sheet4.xml><?xml version="1.0" encoding="utf-8"?>
<worksheet xmlns="http://schemas.openxmlformats.org/spreadsheetml/2006/main" xmlns:r="http://schemas.openxmlformats.org/officeDocument/2006/relationships">
  <sheetPr>
    <pageSetUpPr fitToPage="1"/>
  </sheetPr>
  <dimension ref="A2:F48"/>
  <sheetViews>
    <sheetView tabSelected="1" zoomScale="85" zoomScaleNormal="85" zoomScaleSheetLayoutView="40" workbookViewId="0">
      <pane xSplit="2" ySplit="8" topLeftCell="C38" activePane="bottomRight" state="frozen"/>
      <selection activeCell="C52" sqref="C52"/>
      <selection pane="topRight" activeCell="C52" sqref="C52"/>
      <selection pane="bottomLeft" activeCell="C52" sqref="C52"/>
      <selection pane="bottomRight" activeCell="F54" sqref="F54"/>
    </sheetView>
  </sheetViews>
  <sheetFormatPr defaultRowHeight="12.75"/>
  <cols>
    <col min="1" max="1" width="6.33203125" style="227" customWidth="1"/>
    <col min="2" max="2" width="38.5" style="230" customWidth="1"/>
    <col min="3" max="4" width="16.33203125" style="230" bestFit="1" customWidth="1"/>
    <col min="5" max="5" width="14.83203125" style="230" customWidth="1"/>
    <col min="6" max="6" width="50.33203125" style="230" customWidth="1"/>
    <col min="7" max="34" width="2.33203125" style="230" bestFit="1" customWidth="1"/>
    <col min="35" max="16384" width="9.33203125" style="230"/>
  </cols>
  <sheetData>
    <row r="2" spans="1:6" ht="15.75">
      <c r="B2" s="228" t="s">
        <v>181</v>
      </c>
      <c r="C2" s="229"/>
    </row>
    <row r="3" spans="1:6" ht="15">
      <c r="B3" s="231" t="s">
        <v>182</v>
      </c>
      <c r="C3" s="231"/>
      <c r="D3" s="231"/>
      <c r="E3" s="231"/>
      <c r="F3" s="231"/>
    </row>
    <row r="4" spans="1:6" ht="4.5" customHeight="1">
      <c r="B4" s="231"/>
      <c r="C4" s="232"/>
    </row>
    <row r="5" spans="1:6" ht="15">
      <c r="B5" s="233" t="s">
        <v>183</v>
      </c>
      <c r="C5" s="234"/>
    </row>
    <row r="6" spans="1:6" ht="15">
      <c r="B6" s="233"/>
      <c r="C6" s="234"/>
    </row>
    <row r="7" spans="1:6" ht="6.75" customHeight="1"/>
    <row r="8" spans="1:6" s="237" customFormat="1" ht="51" customHeight="1">
      <c r="A8" s="235" t="s">
        <v>184</v>
      </c>
      <c r="B8" s="235" t="s">
        <v>185</v>
      </c>
      <c r="C8" s="236" t="s">
        <v>62</v>
      </c>
      <c r="D8" s="236" t="s">
        <v>63</v>
      </c>
      <c r="E8" s="236" t="s">
        <v>186</v>
      </c>
      <c r="F8" s="236" t="s">
        <v>187</v>
      </c>
    </row>
    <row r="9" spans="1:6">
      <c r="A9" s="235" t="s">
        <v>188</v>
      </c>
      <c r="B9" s="235">
        <v>1</v>
      </c>
      <c r="C9" s="235"/>
      <c r="D9" s="238"/>
      <c r="E9" s="238"/>
      <c r="F9" s="238"/>
    </row>
    <row r="10" spans="1:6">
      <c r="A10" s="235" t="s">
        <v>189</v>
      </c>
      <c r="B10" s="239" t="s">
        <v>190</v>
      </c>
      <c r="C10" s="240"/>
      <c r="D10" s="240"/>
      <c r="E10" s="240"/>
      <c r="F10" s="238"/>
    </row>
    <row r="11" spans="1:6" ht="63.75">
      <c r="A11" s="235">
        <v>1</v>
      </c>
      <c r="B11" s="239" t="s">
        <v>191</v>
      </c>
      <c r="C11" s="241">
        <v>15367444</v>
      </c>
      <c r="D11" s="241">
        <v>17184017</v>
      </c>
      <c r="E11" s="241">
        <f>((D11-C11)/C11)*100</f>
        <v>11.820918299751085</v>
      </c>
      <c r="F11" s="242" t="s">
        <v>192</v>
      </c>
    </row>
    <row r="12" spans="1:6">
      <c r="A12" s="235"/>
      <c r="B12" s="239"/>
      <c r="C12" s="241">
        <v>0</v>
      </c>
      <c r="D12" s="241">
        <v>0</v>
      </c>
      <c r="E12" s="241"/>
      <c r="F12" s="242"/>
    </row>
    <row r="13" spans="1:6">
      <c r="A13" s="235">
        <v>2</v>
      </c>
      <c r="B13" s="239" t="s">
        <v>193</v>
      </c>
      <c r="C13" s="241">
        <v>0</v>
      </c>
      <c r="D13" s="241">
        <v>0</v>
      </c>
      <c r="E13" s="241"/>
      <c r="F13" s="242"/>
    </row>
    <row r="14" spans="1:6" ht="255">
      <c r="A14" s="235">
        <v>2.1</v>
      </c>
      <c r="B14" s="239" t="s">
        <v>194</v>
      </c>
      <c r="C14" s="241">
        <v>53967325</v>
      </c>
      <c r="D14" s="241">
        <v>70895645</v>
      </c>
      <c r="E14" s="241">
        <f>((D14-C14)/C14)*100</f>
        <v>31.367721116434804</v>
      </c>
      <c r="F14" s="243" t="s">
        <v>195</v>
      </c>
    </row>
    <row r="15" spans="1:6" ht="267.75">
      <c r="A15" s="235">
        <v>2.2000000000000002</v>
      </c>
      <c r="B15" s="239" t="s">
        <v>196</v>
      </c>
      <c r="C15" s="241">
        <v>147118926</v>
      </c>
      <c r="D15" s="241">
        <v>169954756</v>
      </c>
      <c r="E15" s="241">
        <f>((D15-C15)/C15)*100</f>
        <v>15.522020599851308</v>
      </c>
      <c r="F15" s="243" t="s">
        <v>197</v>
      </c>
    </row>
    <row r="16" spans="1:6" ht="25.5">
      <c r="A16" s="235"/>
      <c r="B16" s="239" t="s">
        <v>198</v>
      </c>
      <c r="C16" s="244">
        <f t="shared" ref="C16:D16" si="0">C14+C15</f>
        <v>201086251</v>
      </c>
      <c r="D16" s="244">
        <f t="shared" si="0"/>
        <v>240850401</v>
      </c>
      <c r="E16" s="244"/>
      <c r="F16" s="245"/>
    </row>
    <row r="17" spans="1:6">
      <c r="A17" s="235"/>
      <c r="B17" s="239"/>
      <c r="C17" s="241">
        <f>'[1]2015-16'!W17</f>
        <v>0</v>
      </c>
      <c r="D17" s="241">
        <f>'[1]2016-17 '!X17</f>
        <v>0</v>
      </c>
      <c r="E17" s="241"/>
      <c r="F17" s="242"/>
    </row>
    <row r="18" spans="1:6">
      <c r="A18" s="235">
        <v>3</v>
      </c>
      <c r="B18" s="239" t="s">
        <v>199</v>
      </c>
      <c r="C18" s="241">
        <v>28588928</v>
      </c>
      <c r="D18" s="241">
        <v>29426793</v>
      </c>
      <c r="E18" s="241">
        <f>((D18-C18)/C18)*100</f>
        <v>2.9307324849676073</v>
      </c>
      <c r="F18" s="242"/>
    </row>
    <row r="19" spans="1:6" ht="38.25">
      <c r="A19" s="235">
        <v>4</v>
      </c>
      <c r="B19" s="239" t="s">
        <v>200</v>
      </c>
      <c r="C19" s="241">
        <v>7890902</v>
      </c>
      <c r="D19" s="241">
        <v>8734878</v>
      </c>
      <c r="E19" s="241">
        <f>((D19-C19)/C19)*100</f>
        <v>10.695557998312486</v>
      </c>
      <c r="F19" s="242" t="s">
        <v>201</v>
      </c>
    </row>
    <row r="20" spans="1:6">
      <c r="A20" s="235"/>
      <c r="B20" s="239"/>
      <c r="C20" s="241">
        <v>0</v>
      </c>
      <c r="D20" s="241">
        <v>0</v>
      </c>
      <c r="E20" s="241"/>
      <c r="F20" s="242"/>
    </row>
    <row r="21" spans="1:6">
      <c r="A21" s="235">
        <v>5</v>
      </c>
      <c r="B21" s="239" t="s">
        <v>202</v>
      </c>
      <c r="C21" s="241">
        <v>0</v>
      </c>
      <c r="D21" s="241">
        <v>0</v>
      </c>
      <c r="E21" s="241"/>
      <c r="F21" s="242"/>
    </row>
    <row r="22" spans="1:6" ht="76.5">
      <c r="A22" s="246">
        <v>5.0999999999999996</v>
      </c>
      <c r="B22" s="240" t="s">
        <v>203</v>
      </c>
      <c r="C22" s="241">
        <v>4723489</v>
      </c>
      <c r="D22" s="241">
        <v>3726361</v>
      </c>
      <c r="E22" s="241">
        <f>((D22-C22)/C22)*100</f>
        <v>-21.109988823939254</v>
      </c>
      <c r="F22" s="243" t="s">
        <v>204</v>
      </c>
    </row>
    <row r="23" spans="1:6" ht="102">
      <c r="A23" s="246">
        <v>5.2</v>
      </c>
      <c r="B23" s="240" t="s">
        <v>205</v>
      </c>
      <c r="C23" s="241">
        <v>695298</v>
      </c>
      <c r="D23" s="241">
        <v>369592</v>
      </c>
      <c r="E23" s="241">
        <f>((D23-C23)/C23)*100</f>
        <v>-46.844086995791734</v>
      </c>
      <c r="F23" s="243" t="s">
        <v>206</v>
      </c>
    </row>
    <row r="24" spans="1:6" ht="114.75">
      <c r="A24" s="246">
        <v>5.3</v>
      </c>
      <c r="B24" s="240" t="s">
        <v>207</v>
      </c>
      <c r="C24" s="241">
        <v>5642511</v>
      </c>
      <c r="D24" s="241">
        <v>7106715</v>
      </c>
      <c r="E24" s="241">
        <f>((D24-C24)/C24)*100</f>
        <v>25.949510776319269</v>
      </c>
      <c r="F24" s="243" t="s">
        <v>208</v>
      </c>
    </row>
    <row r="25" spans="1:6" ht="25.5">
      <c r="A25" s="246">
        <v>5.4</v>
      </c>
      <c r="B25" s="240" t="s">
        <v>209</v>
      </c>
      <c r="C25" s="241">
        <v>4705853</v>
      </c>
      <c r="D25" s="241">
        <v>5006250</v>
      </c>
      <c r="E25" s="241">
        <f>((D25-C25)/C25)*100</f>
        <v>6.3834760669319675</v>
      </c>
      <c r="F25" s="242"/>
    </row>
    <row r="26" spans="1:6" ht="63.75">
      <c r="A26" s="246">
        <v>5.5</v>
      </c>
      <c r="B26" s="240" t="s">
        <v>210</v>
      </c>
      <c r="C26" s="241">
        <v>1424287</v>
      </c>
      <c r="D26" s="241">
        <v>2993126</v>
      </c>
      <c r="E26" s="241">
        <f>((D26-C26)/C26)*100</f>
        <v>110.14907810013011</v>
      </c>
      <c r="F26" s="242" t="s">
        <v>211</v>
      </c>
    </row>
    <row r="27" spans="1:6">
      <c r="A27" s="246">
        <v>5.6</v>
      </c>
      <c r="B27" s="240" t="s">
        <v>212</v>
      </c>
      <c r="C27" s="241">
        <v>0</v>
      </c>
      <c r="D27" s="241">
        <v>0</v>
      </c>
      <c r="E27" s="241"/>
      <c r="F27" s="242"/>
    </row>
    <row r="28" spans="1:6">
      <c r="A28" s="246">
        <v>5.7</v>
      </c>
      <c r="B28" s="240" t="s">
        <v>213</v>
      </c>
      <c r="C28" s="241">
        <v>2250</v>
      </c>
      <c r="D28" s="241">
        <v>0</v>
      </c>
      <c r="E28" s="241">
        <f>((D28-C28)/C28)*100</f>
        <v>-100</v>
      </c>
      <c r="F28" s="242" t="s">
        <v>214</v>
      </c>
    </row>
    <row r="29" spans="1:6">
      <c r="A29" s="246" t="s">
        <v>188</v>
      </c>
      <c r="B29" s="240" t="s">
        <v>188</v>
      </c>
      <c r="C29" s="241">
        <v>0</v>
      </c>
      <c r="D29" s="241">
        <v>0</v>
      </c>
      <c r="E29" s="241"/>
      <c r="F29" s="242"/>
    </row>
    <row r="30" spans="1:6" ht="25.5">
      <c r="A30" s="246"/>
      <c r="B30" s="239" t="s">
        <v>215</v>
      </c>
      <c r="C30" s="244">
        <f t="shared" ref="C30:D30" si="1">SUM(C22:C29)</f>
        <v>17193688</v>
      </c>
      <c r="D30" s="244">
        <f t="shared" si="1"/>
        <v>19202044</v>
      </c>
      <c r="E30" s="244"/>
      <c r="F30" s="245"/>
    </row>
    <row r="31" spans="1:6">
      <c r="A31" s="235">
        <v>6</v>
      </c>
      <c r="B31" s="239" t="s">
        <v>216</v>
      </c>
      <c r="C31" s="241">
        <v>0</v>
      </c>
      <c r="D31" s="241">
        <v>0</v>
      </c>
      <c r="E31" s="241"/>
      <c r="F31" s="242"/>
    </row>
    <row r="32" spans="1:6" ht="38.25">
      <c r="A32" s="246" t="s">
        <v>217</v>
      </c>
      <c r="B32" s="240" t="s">
        <v>218</v>
      </c>
      <c r="C32" s="241">
        <v>489803898</v>
      </c>
      <c r="D32" s="241">
        <v>663129843</v>
      </c>
      <c r="E32" s="241">
        <f>((D32-C32)/C32)*100</f>
        <v>35.386803924537162</v>
      </c>
      <c r="F32" s="247" t="s">
        <v>219</v>
      </c>
    </row>
    <row r="33" spans="1:6" ht="25.5">
      <c r="A33" s="246">
        <v>6.2</v>
      </c>
      <c r="B33" s="240" t="s">
        <v>220</v>
      </c>
      <c r="C33" s="241">
        <v>13780291</v>
      </c>
      <c r="D33" s="241">
        <v>23515184</v>
      </c>
      <c r="E33" s="241">
        <f>((D33-C33)/C33)*100</f>
        <v>70.643595262248098</v>
      </c>
      <c r="F33" s="238" t="s">
        <v>221</v>
      </c>
    </row>
    <row r="34" spans="1:6" ht="51">
      <c r="A34" s="246">
        <v>6.3</v>
      </c>
      <c r="B34" s="240" t="s">
        <v>222</v>
      </c>
      <c r="C34" s="241">
        <v>26248219</v>
      </c>
      <c r="D34" s="241">
        <v>66473144</v>
      </c>
      <c r="E34" s="241">
        <f>((D34-C34)/C34)*100</f>
        <v>153.24820704978117</v>
      </c>
      <c r="F34" s="247" t="s">
        <v>223</v>
      </c>
    </row>
    <row r="35" spans="1:6">
      <c r="A35" s="246">
        <v>6.4</v>
      </c>
      <c r="B35" s="240" t="s">
        <v>224</v>
      </c>
      <c r="C35" s="241">
        <v>13507664</v>
      </c>
      <c r="D35" s="241">
        <v>0</v>
      </c>
      <c r="E35" s="241">
        <f>((D35-C35)/C35)*100</f>
        <v>-100</v>
      </c>
      <c r="F35" s="242" t="s">
        <v>225</v>
      </c>
    </row>
    <row r="36" spans="1:6">
      <c r="A36" s="246">
        <v>6.5</v>
      </c>
      <c r="B36" s="240" t="s">
        <v>226</v>
      </c>
      <c r="C36" s="241">
        <v>0</v>
      </c>
      <c r="D36" s="241">
        <v>0</v>
      </c>
      <c r="E36" s="241"/>
      <c r="F36" s="242"/>
    </row>
    <row r="37" spans="1:6" ht="63.75">
      <c r="A37" s="246">
        <v>6.6</v>
      </c>
      <c r="B37" s="240" t="s">
        <v>227</v>
      </c>
      <c r="C37" s="241">
        <v>10172593</v>
      </c>
      <c r="D37" s="241">
        <v>11864600</v>
      </c>
      <c r="E37" s="241">
        <f>((D37-C37)/C37)*100</f>
        <v>16.632996129895297</v>
      </c>
      <c r="F37" s="247" t="s">
        <v>228</v>
      </c>
    </row>
    <row r="38" spans="1:6">
      <c r="A38" s="246"/>
      <c r="B38" s="239" t="s">
        <v>229</v>
      </c>
      <c r="C38" s="244">
        <f t="shared" ref="C38:D38" si="2">SUM(C32:C37)</f>
        <v>553512665</v>
      </c>
      <c r="D38" s="244">
        <f t="shared" si="2"/>
        <v>764982771</v>
      </c>
      <c r="E38" s="244"/>
      <c r="F38" s="245"/>
    </row>
    <row r="39" spans="1:6" s="248" customFormat="1">
      <c r="A39" s="246">
        <v>7</v>
      </c>
      <c r="B39" s="240" t="s">
        <v>230</v>
      </c>
      <c r="C39" s="241">
        <v>0</v>
      </c>
      <c r="D39" s="241">
        <v>0</v>
      </c>
      <c r="E39" s="241"/>
      <c r="F39" s="242"/>
    </row>
    <row r="40" spans="1:6">
      <c r="A40" s="246"/>
      <c r="B40" s="240"/>
      <c r="C40" s="241">
        <v>0</v>
      </c>
      <c r="D40" s="241">
        <v>0</v>
      </c>
      <c r="E40" s="241"/>
      <c r="F40" s="242"/>
    </row>
    <row r="41" spans="1:6">
      <c r="A41" s="246"/>
      <c r="B41" s="240"/>
      <c r="C41" s="241">
        <v>0</v>
      </c>
      <c r="D41" s="241">
        <v>0</v>
      </c>
      <c r="E41" s="241"/>
      <c r="F41" s="242"/>
    </row>
    <row r="42" spans="1:6">
      <c r="A42" s="246">
        <v>9.1</v>
      </c>
      <c r="B42" s="240" t="s">
        <v>231</v>
      </c>
      <c r="C42" s="241">
        <v>13902220</v>
      </c>
      <c r="D42" s="241">
        <v>27363401</v>
      </c>
      <c r="E42" s="241">
        <f>((D42-C42)/C42)*100</f>
        <v>96.827564230748749</v>
      </c>
      <c r="F42" s="249" t="s">
        <v>232</v>
      </c>
    </row>
    <row r="43" spans="1:6" ht="13.5" customHeight="1">
      <c r="A43" s="246"/>
      <c r="B43" s="240"/>
      <c r="C43" s="241">
        <v>0</v>
      </c>
      <c r="D43" s="241">
        <v>0</v>
      </c>
      <c r="E43" s="241"/>
      <c r="F43" s="242"/>
    </row>
    <row r="44" spans="1:6">
      <c r="A44" s="246">
        <v>10</v>
      </c>
      <c r="B44" s="239" t="s">
        <v>233</v>
      </c>
      <c r="C44" s="241">
        <v>33936074</v>
      </c>
      <c r="D44" s="241">
        <v>33578563</v>
      </c>
      <c r="E44" s="241">
        <f>((D44-C44)/C44)*100</f>
        <v>-1.053483676396981</v>
      </c>
      <c r="F44" s="242"/>
    </row>
    <row r="45" spans="1:6">
      <c r="A45" s="246">
        <v>11</v>
      </c>
      <c r="B45" s="239" t="s">
        <v>234</v>
      </c>
      <c r="C45" s="244">
        <f t="shared" ref="C45:D45" si="3">C11+C16+C18+C19+C30+C38+C39+C42+C44</f>
        <v>871478172</v>
      </c>
      <c r="D45" s="244">
        <f t="shared" si="3"/>
        <v>1141322868</v>
      </c>
      <c r="E45" s="244"/>
      <c r="F45" s="245"/>
    </row>
    <row r="46" spans="1:6" ht="25.5">
      <c r="A46" s="246">
        <v>12</v>
      </c>
      <c r="B46" s="239" t="s">
        <v>235</v>
      </c>
      <c r="C46" s="241">
        <v>7058243</v>
      </c>
      <c r="D46" s="241">
        <v>16814357</v>
      </c>
      <c r="E46" s="241">
        <f>((D46-C46)/C46)*100</f>
        <v>138.22298268846794</v>
      </c>
      <c r="F46" s="242" t="s">
        <v>236</v>
      </c>
    </row>
    <row r="47" spans="1:6">
      <c r="A47" s="246">
        <v>13</v>
      </c>
      <c r="B47" s="239" t="s">
        <v>237</v>
      </c>
      <c r="C47" s="244">
        <f t="shared" ref="C47:D47" si="4">C45-C46</f>
        <v>864419929</v>
      </c>
      <c r="D47" s="244">
        <f t="shared" si="4"/>
        <v>1124508511</v>
      </c>
      <c r="E47" s="244"/>
      <c r="F47" s="245"/>
    </row>
    <row r="48" spans="1:6" ht="51">
      <c r="A48" s="246">
        <v>14</v>
      </c>
      <c r="B48" s="240" t="s">
        <v>238</v>
      </c>
      <c r="C48" s="241"/>
      <c r="D48" s="241"/>
      <c r="E48" s="241"/>
      <c r="F48" s="242"/>
    </row>
  </sheetData>
  <printOptions horizontalCentered="1"/>
  <pageMargins left="0.76" right="0.62" top="0.56999999999999995" bottom="0.42" header="0.51181102362204722" footer="0.34"/>
  <pageSetup paperSize="9" scale="73" fitToHeight="2" orientation="portrait"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2:F48"/>
  <sheetViews>
    <sheetView zoomScale="85" zoomScaleNormal="85" zoomScaleSheetLayoutView="40" workbookViewId="0">
      <pane xSplit="2" ySplit="8" topLeftCell="C35" activePane="bottomRight" state="frozen"/>
      <selection activeCell="C52" sqref="C52"/>
      <selection pane="topRight" activeCell="C52" sqref="C52"/>
      <selection pane="bottomLeft" activeCell="C52" sqref="C52"/>
      <selection pane="bottomRight" activeCell="C52" sqref="C52"/>
    </sheetView>
  </sheetViews>
  <sheetFormatPr defaultRowHeight="12.75"/>
  <cols>
    <col min="1" max="1" width="6.6640625" style="227" customWidth="1"/>
    <col min="2" max="2" width="37.33203125" style="230" customWidth="1"/>
    <col min="3" max="3" width="14.83203125" style="230" customWidth="1"/>
    <col min="4" max="4" width="15.1640625" style="230" customWidth="1"/>
    <col min="5" max="5" width="14.1640625" style="230" customWidth="1"/>
    <col min="6" max="6" width="51" style="230" customWidth="1"/>
    <col min="7" max="33" width="2.33203125" style="230" bestFit="1" customWidth="1"/>
    <col min="34" max="16384" width="9.33203125" style="230"/>
  </cols>
  <sheetData>
    <row r="2" spans="1:6" ht="15.75">
      <c r="B2" s="228" t="s">
        <v>239</v>
      </c>
      <c r="C2" s="229"/>
      <c r="D2" s="229"/>
      <c r="E2" s="229"/>
    </row>
    <row r="3" spans="1:6" ht="15.75">
      <c r="B3" s="231" t="s">
        <v>240</v>
      </c>
      <c r="C3" s="231"/>
      <c r="D3" s="231"/>
      <c r="E3" s="231"/>
      <c r="F3" s="250"/>
    </row>
    <row r="4" spans="1:6" ht="4.5" customHeight="1">
      <c r="B4" s="231"/>
      <c r="C4" s="232"/>
      <c r="D4" s="232"/>
      <c r="E4" s="232"/>
      <c r="F4" s="250"/>
    </row>
    <row r="5" spans="1:6" ht="15">
      <c r="B5" s="233" t="s">
        <v>183</v>
      </c>
      <c r="C5" s="234"/>
      <c r="D5" s="234"/>
      <c r="E5" s="234"/>
      <c r="F5" s="251"/>
    </row>
    <row r="6" spans="1:6" ht="15">
      <c r="B6" s="233"/>
      <c r="C6" s="234"/>
      <c r="D6" s="234"/>
      <c r="E6" s="234"/>
      <c r="F6" s="251"/>
    </row>
    <row r="7" spans="1:6" ht="6.75" customHeight="1"/>
    <row r="8" spans="1:6" s="237" customFormat="1" ht="54" customHeight="1">
      <c r="A8" s="235" t="s">
        <v>184</v>
      </c>
      <c r="B8" s="235" t="s">
        <v>185</v>
      </c>
      <c r="C8" s="236" t="s">
        <v>75</v>
      </c>
      <c r="D8" s="236" t="s">
        <v>62</v>
      </c>
      <c r="E8" s="236" t="s">
        <v>241</v>
      </c>
      <c r="F8" s="236" t="s">
        <v>187</v>
      </c>
    </row>
    <row r="9" spans="1:6">
      <c r="A9" s="235" t="s">
        <v>188</v>
      </c>
      <c r="B9" s="235">
        <v>1</v>
      </c>
      <c r="C9" s="235"/>
      <c r="D9" s="235"/>
      <c r="E9" s="235"/>
      <c r="F9" s="238"/>
    </row>
    <row r="10" spans="1:6">
      <c r="A10" s="235" t="s">
        <v>189</v>
      </c>
      <c r="B10" s="252" t="s">
        <v>190</v>
      </c>
      <c r="C10" s="238"/>
      <c r="D10" s="238"/>
      <c r="E10" s="238"/>
      <c r="F10" s="238"/>
    </row>
    <row r="11" spans="1:6" ht="51">
      <c r="A11" s="235">
        <v>1</v>
      </c>
      <c r="B11" s="252" t="s">
        <v>191</v>
      </c>
      <c r="C11" s="242">
        <v>6749018</v>
      </c>
      <c r="D11" s="242">
        <v>15367444</v>
      </c>
      <c r="E11" s="242">
        <f>((D11-C11)/C11)*100</f>
        <v>127.69896301950891</v>
      </c>
      <c r="F11" s="242" t="s">
        <v>242</v>
      </c>
    </row>
    <row r="12" spans="1:6">
      <c r="A12" s="235"/>
      <c r="B12" s="252"/>
      <c r="C12" s="242">
        <v>0</v>
      </c>
      <c r="D12" s="242">
        <v>0</v>
      </c>
      <c r="E12" s="242"/>
      <c r="F12" s="242"/>
    </row>
    <row r="13" spans="1:6">
      <c r="A13" s="235">
        <v>2</v>
      </c>
      <c r="B13" s="252" t="s">
        <v>193</v>
      </c>
      <c r="C13" s="242">
        <v>0</v>
      </c>
      <c r="D13" s="242">
        <v>0</v>
      </c>
      <c r="E13" s="242"/>
      <c r="F13" s="242"/>
    </row>
    <row r="14" spans="1:6" ht="25.5">
      <c r="A14" s="235">
        <v>2.1</v>
      </c>
      <c r="B14" s="252" t="s">
        <v>194</v>
      </c>
      <c r="C14" s="242">
        <v>60781353</v>
      </c>
      <c r="D14" s="242">
        <v>53967325</v>
      </c>
      <c r="E14" s="242">
        <f>((D14-C14)/C14)*100</f>
        <v>-11.210721156536282</v>
      </c>
      <c r="F14" s="253" t="s">
        <v>243</v>
      </c>
    </row>
    <row r="15" spans="1:6" ht="204">
      <c r="A15" s="235">
        <v>2.2000000000000002</v>
      </c>
      <c r="B15" s="252" t="s">
        <v>196</v>
      </c>
      <c r="C15" s="242">
        <v>109910355</v>
      </c>
      <c r="D15" s="242">
        <v>147118926</v>
      </c>
      <c r="E15" s="242">
        <f>((D15-C15)/C15)*100</f>
        <v>33.853562751207562</v>
      </c>
      <c r="F15" s="243" t="s">
        <v>244</v>
      </c>
    </row>
    <row r="16" spans="1:6" ht="25.5">
      <c r="A16" s="235"/>
      <c r="B16" s="252" t="s">
        <v>198</v>
      </c>
      <c r="C16" s="245">
        <f t="shared" ref="C16:D16" si="0">C14+C15</f>
        <v>170691708</v>
      </c>
      <c r="D16" s="245">
        <f t="shared" si="0"/>
        <v>201086251</v>
      </c>
      <c r="E16" s="245"/>
      <c r="F16" s="245"/>
    </row>
    <row r="17" spans="1:6">
      <c r="A17" s="235"/>
      <c r="B17" s="252"/>
      <c r="C17" s="242">
        <v>0</v>
      </c>
      <c r="D17" s="242">
        <v>0</v>
      </c>
      <c r="E17" s="242"/>
      <c r="F17" s="242"/>
    </row>
    <row r="18" spans="1:6" ht="207.75" customHeight="1">
      <c r="A18" s="235">
        <v>3</v>
      </c>
      <c r="B18" s="252" t="s">
        <v>199</v>
      </c>
      <c r="C18" s="242">
        <v>20881934</v>
      </c>
      <c r="D18" s="242">
        <v>28588928</v>
      </c>
      <c r="E18" s="242">
        <f>((D18-C18)/C18)*100</f>
        <v>36.907472267654903</v>
      </c>
      <c r="F18" s="254" t="s">
        <v>245</v>
      </c>
    </row>
    <row r="19" spans="1:6" ht="38.25">
      <c r="A19" s="235">
        <v>4</v>
      </c>
      <c r="B19" s="252" t="s">
        <v>200</v>
      </c>
      <c r="C19" s="242">
        <v>6665807</v>
      </c>
      <c r="D19" s="242">
        <v>7890902</v>
      </c>
      <c r="E19" s="242">
        <f>((D19-C19)/C19)*100</f>
        <v>18.378794945608238</v>
      </c>
      <c r="F19" s="242" t="s">
        <v>246</v>
      </c>
    </row>
    <row r="20" spans="1:6">
      <c r="A20" s="235"/>
      <c r="B20" s="252"/>
      <c r="C20" s="242">
        <v>0</v>
      </c>
      <c r="D20" s="242">
        <v>0</v>
      </c>
      <c r="E20" s="242"/>
      <c r="F20" s="242"/>
    </row>
    <row r="21" spans="1:6">
      <c r="A21" s="235">
        <v>5</v>
      </c>
      <c r="B21" s="252" t="s">
        <v>202</v>
      </c>
      <c r="C21" s="242">
        <v>0</v>
      </c>
      <c r="D21" s="242">
        <v>0</v>
      </c>
      <c r="E21" s="242"/>
      <c r="F21" s="242"/>
    </row>
    <row r="22" spans="1:6">
      <c r="A22" s="246">
        <v>5.0999999999999996</v>
      </c>
      <c r="B22" s="238" t="s">
        <v>203</v>
      </c>
      <c r="C22" s="242">
        <v>4544345</v>
      </c>
      <c r="D22" s="242">
        <v>4723489</v>
      </c>
      <c r="E22" s="242">
        <f>((D22-C22)/C22)*100</f>
        <v>3.9421302739998829</v>
      </c>
      <c r="F22" s="242" t="s">
        <v>247</v>
      </c>
    </row>
    <row r="23" spans="1:6" ht="63.75">
      <c r="A23" s="246">
        <v>5.2</v>
      </c>
      <c r="B23" s="238" t="s">
        <v>205</v>
      </c>
      <c r="C23" s="242">
        <v>1723724</v>
      </c>
      <c r="D23" s="242">
        <v>695298</v>
      </c>
      <c r="E23" s="242">
        <f>((D23-C23)/C23)*100</f>
        <v>-59.663031900698712</v>
      </c>
      <c r="F23" s="243" t="s">
        <v>248</v>
      </c>
    </row>
    <row r="24" spans="1:6" ht="114.75">
      <c r="A24" s="246">
        <v>5.3</v>
      </c>
      <c r="B24" s="238" t="s">
        <v>207</v>
      </c>
      <c r="C24" s="242">
        <v>7634909</v>
      </c>
      <c r="D24" s="242">
        <v>5642511</v>
      </c>
      <c r="E24" s="242">
        <f>((D24-C24)/C24)*100</f>
        <v>-26.095897148217485</v>
      </c>
      <c r="F24" s="243" t="s">
        <v>208</v>
      </c>
    </row>
    <row r="25" spans="1:6" ht="25.5">
      <c r="A25" s="246">
        <v>5.4</v>
      </c>
      <c r="B25" s="238" t="s">
        <v>209</v>
      </c>
      <c r="C25" s="242">
        <v>4585660</v>
      </c>
      <c r="D25" s="242">
        <v>4705853</v>
      </c>
      <c r="E25" s="242">
        <f>((D25-C25)/C25)*100</f>
        <v>2.6210621807984018</v>
      </c>
      <c r="F25" s="242" t="s">
        <v>247</v>
      </c>
    </row>
    <row r="26" spans="1:6" ht="38.25">
      <c r="A26" s="246">
        <v>5.5</v>
      </c>
      <c r="B26" s="238" t="s">
        <v>210</v>
      </c>
      <c r="C26" s="242">
        <v>973550</v>
      </c>
      <c r="D26" s="242">
        <v>1424287</v>
      </c>
      <c r="E26" s="242">
        <f>((D26-C26)/C26)*100</f>
        <v>46.298289764264808</v>
      </c>
      <c r="F26" s="242" t="s">
        <v>249</v>
      </c>
    </row>
    <row r="27" spans="1:6">
      <c r="A27" s="246">
        <v>5.6</v>
      </c>
      <c r="B27" s="238" t="s">
        <v>212</v>
      </c>
      <c r="C27" s="242">
        <v>0</v>
      </c>
      <c r="D27" s="242">
        <v>0</v>
      </c>
      <c r="E27" s="242"/>
      <c r="F27" s="242"/>
    </row>
    <row r="28" spans="1:6">
      <c r="A28" s="246">
        <v>5.7</v>
      </c>
      <c r="B28" s="238" t="s">
        <v>213</v>
      </c>
      <c r="C28" s="242">
        <v>27750</v>
      </c>
      <c r="D28" s="242">
        <v>2250</v>
      </c>
      <c r="E28" s="242">
        <f>((D28-C28)/C28)*100</f>
        <v>-91.891891891891902</v>
      </c>
      <c r="F28" s="242" t="s">
        <v>214</v>
      </c>
    </row>
    <row r="29" spans="1:6">
      <c r="A29" s="246" t="s">
        <v>188</v>
      </c>
      <c r="B29" s="238" t="s">
        <v>188</v>
      </c>
      <c r="C29" s="242">
        <v>0</v>
      </c>
      <c r="D29" s="242">
        <v>0</v>
      </c>
      <c r="E29" s="242"/>
      <c r="F29" s="242"/>
    </row>
    <row r="30" spans="1:6" ht="25.5">
      <c r="A30" s="246"/>
      <c r="B30" s="252" t="s">
        <v>215</v>
      </c>
      <c r="C30" s="245">
        <f t="shared" ref="C30:D30" si="1">SUM(C22:C29)</f>
        <v>19489938</v>
      </c>
      <c r="D30" s="245">
        <f t="shared" si="1"/>
        <v>17193688</v>
      </c>
      <c r="E30" s="245"/>
      <c r="F30" s="245"/>
    </row>
    <row r="31" spans="1:6">
      <c r="A31" s="235">
        <v>6</v>
      </c>
      <c r="B31" s="252" t="s">
        <v>216</v>
      </c>
      <c r="C31" s="242">
        <v>0</v>
      </c>
      <c r="D31" s="242">
        <v>0</v>
      </c>
      <c r="E31" s="242"/>
      <c r="F31" s="242"/>
    </row>
    <row r="32" spans="1:6">
      <c r="A32" s="246" t="s">
        <v>217</v>
      </c>
      <c r="B32" s="238" t="s">
        <v>218</v>
      </c>
      <c r="C32" s="242">
        <v>535538488</v>
      </c>
      <c r="D32" s="242">
        <v>489803898</v>
      </c>
      <c r="E32" s="242">
        <f>((D32-C32)/C32)*100</f>
        <v>-8.5399258923104693</v>
      </c>
      <c r="F32" s="242"/>
    </row>
    <row r="33" spans="1:6" ht="38.25">
      <c r="A33" s="246">
        <v>6.2</v>
      </c>
      <c r="B33" s="238" t="s">
        <v>220</v>
      </c>
      <c r="C33" s="242">
        <v>42331550</v>
      </c>
      <c r="D33" s="242">
        <v>13780291</v>
      </c>
      <c r="E33" s="242">
        <f>((D33-C33)/C33)*100</f>
        <v>-67.446760158794092</v>
      </c>
      <c r="F33" s="238" t="s">
        <v>250</v>
      </c>
    </row>
    <row r="34" spans="1:6">
      <c r="A34" s="246">
        <v>6.3</v>
      </c>
      <c r="B34" s="238" t="s">
        <v>222</v>
      </c>
      <c r="C34" s="242">
        <v>26521043</v>
      </c>
      <c r="D34" s="242">
        <v>26248219</v>
      </c>
      <c r="E34" s="242">
        <f>((D34-C34)/C34)*100</f>
        <v>-1.0287076567840865</v>
      </c>
      <c r="F34" s="242"/>
    </row>
    <row r="35" spans="1:6">
      <c r="A35" s="246">
        <v>6.4</v>
      </c>
      <c r="B35" s="238" t="s">
        <v>224</v>
      </c>
      <c r="C35" s="242">
        <v>4902616</v>
      </c>
      <c r="D35" s="242">
        <v>13507664</v>
      </c>
      <c r="E35" s="242">
        <f>((D35-C35)/C35)*100</f>
        <v>175.51951855907134</v>
      </c>
      <c r="F35" s="242" t="s">
        <v>225</v>
      </c>
    </row>
    <row r="36" spans="1:6">
      <c r="A36" s="246">
        <v>6.5</v>
      </c>
      <c r="B36" s="238" t="s">
        <v>226</v>
      </c>
      <c r="C36" s="242">
        <v>0</v>
      </c>
      <c r="D36" s="242">
        <v>0</v>
      </c>
      <c r="E36" s="242"/>
      <c r="F36" s="242"/>
    </row>
    <row r="37" spans="1:6">
      <c r="A37" s="246">
        <v>6.6</v>
      </c>
      <c r="B37" s="238" t="s">
        <v>227</v>
      </c>
      <c r="C37" s="242">
        <v>10560943</v>
      </c>
      <c r="D37" s="242">
        <v>10172593</v>
      </c>
      <c r="E37" s="242">
        <f>((D37-C37)/C37)*100</f>
        <v>-3.6772284444675063</v>
      </c>
      <c r="F37" s="242"/>
    </row>
    <row r="38" spans="1:6">
      <c r="A38" s="246"/>
      <c r="B38" s="252" t="s">
        <v>229</v>
      </c>
      <c r="C38" s="245">
        <f t="shared" ref="C38:D38" si="2">SUM(C32:C37)</f>
        <v>619854640</v>
      </c>
      <c r="D38" s="245">
        <f t="shared" si="2"/>
        <v>553512665</v>
      </c>
      <c r="E38" s="245"/>
      <c r="F38" s="245"/>
    </row>
    <row r="39" spans="1:6" s="248" customFormat="1">
      <c r="A39" s="246">
        <v>7</v>
      </c>
      <c r="B39" s="238" t="s">
        <v>230</v>
      </c>
      <c r="C39" s="242">
        <v>120929</v>
      </c>
      <c r="D39" s="242">
        <v>0</v>
      </c>
      <c r="E39" s="242"/>
      <c r="F39" s="242"/>
    </row>
    <row r="40" spans="1:6">
      <c r="A40" s="246"/>
      <c r="B40" s="238"/>
      <c r="C40" s="242">
        <v>0</v>
      </c>
      <c r="D40" s="242">
        <v>0</v>
      </c>
      <c r="E40" s="242"/>
      <c r="F40" s="242"/>
    </row>
    <row r="41" spans="1:6">
      <c r="A41" s="246"/>
      <c r="B41" s="238"/>
      <c r="C41" s="242">
        <v>0</v>
      </c>
      <c r="D41" s="242">
        <v>0</v>
      </c>
      <c r="E41" s="242"/>
      <c r="F41" s="242"/>
    </row>
    <row r="42" spans="1:6">
      <c r="A42" s="246">
        <v>9.1</v>
      </c>
      <c r="B42" s="238" t="s">
        <v>231</v>
      </c>
      <c r="C42" s="242">
        <v>11658105</v>
      </c>
      <c r="D42" s="242">
        <v>13902220</v>
      </c>
      <c r="E42" s="242">
        <f>((D42-C42)/C42)*100</f>
        <v>19.249397736596126</v>
      </c>
      <c r="F42" s="249" t="s">
        <v>232</v>
      </c>
    </row>
    <row r="43" spans="1:6" ht="13.5" customHeight="1">
      <c r="A43" s="246"/>
      <c r="B43" s="238"/>
      <c r="C43" s="242">
        <v>0</v>
      </c>
      <c r="D43" s="242">
        <v>0</v>
      </c>
      <c r="E43" s="242"/>
      <c r="F43" s="242"/>
    </row>
    <row r="44" spans="1:6" ht="38.25">
      <c r="A44" s="246">
        <v>10</v>
      </c>
      <c r="B44" s="252" t="s">
        <v>233</v>
      </c>
      <c r="C44" s="242">
        <v>28804672</v>
      </c>
      <c r="D44" s="242">
        <v>33936074</v>
      </c>
      <c r="E44" s="242">
        <f>((D44-C44)/C44)*100</f>
        <v>17.81447815132212</v>
      </c>
      <c r="F44" s="242" t="s">
        <v>251</v>
      </c>
    </row>
    <row r="45" spans="1:6">
      <c r="A45" s="246">
        <v>11</v>
      </c>
      <c r="B45" s="252" t="s">
        <v>234</v>
      </c>
      <c r="C45" s="245">
        <f t="shared" ref="C45:D45" si="3">C11+C16+C18+C19+C30+C38+C39+C42+C44</f>
        <v>884916751</v>
      </c>
      <c r="D45" s="245">
        <f t="shared" si="3"/>
        <v>871478172</v>
      </c>
      <c r="E45" s="245"/>
      <c r="F45" s="245"/>
    </row>
    <row r="46" spans="1:6" ht="25.5">
      <c r="A46" s="246">
        <v>12</v>
      </c>
      <c r="B46" s="252" t="s">
        <v>235</v>
      </c>
      <c r="C46" s="242">
        <v>25915467</v>
      </c>
      <c r="D46" s="242">
        <v>7058243</v>
      </c>
      <c r="E46" s="242">
        <f>((D46-C46)/C46)*100</f>
        <v>-72.764361143868257</v>
      </c>
      <c r="F46" s="242" t="s">
        <v>252</v>
      </c>
    </row>
    <row r="47" spans="1:6">
      <c r="A47" s="246">
        <v>13</v>
      </c>
      <c r="B47" s="252" t="s">
        <v>237</v>
      </c>
      <c r="C47" s="245">
        <f t="shared" ref="C47:D47" si="4">C45-C46</f>
        <v>859001284</v>
      </c>
      <c r="D47" s="245">
        <f t="shared" si="4"/>
        <v>864419929</v>
      </c>
      <c r="E47" s="245"/>
      <c r="F47" s="245"/>
    </row>
    <row r="48" spans="1:6" ht="51">
      <c r="A48" s="246">
        <v>14</v>
      </c>
      <c r="B48" s="238" t="s">
        <v>238</v>
      </c>
      <c r="C48" s="242"/>
      <c r="D48" s="242"/>
      <c r="E48" s="242"/>
      <c r="F48" s="242"/>
    </row>
  </sheetData>
  <printOptions horizontalCentered="1"/>
  <pageMargins left="0.62" right="0.68" top="0.6" bottom="0.59" header="0.51181102362204722" footer="0.51181102362204722"/>
  <pageSetup paperSize="9" scale="75" fitToHeight="2" orientation="portrait"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2:G48"/>
  <sheetViews>
    <sheetView zoomScale="85" zoomScaleNormal="85" zoomScaleSheetLayoutView="40" workbookViewId="0">
      <pane xSplit="2" ySplit="8" topLeftCell="C35" activePane="bottomRight" state="frozen"/>
      <selection activeCell="C52" sqref="C52"/>
      <selection pane="topRight" activeCell="C52" sqref="C52"/>
      <selection pane="bottomLeft" activeCell="C52" sqref="C52"/>
      <selection pane="bottomRight" activeCell="C52" sqref="C52"/>
    </sheetView>
  </sheetViews>
  <sheetFormatPr defaultRowHeight="12.75"/>
  <cols>
    <col min="1" max="1" width="5.83203125" style="227" customWidth="1"/>
    <col min="2" max="2" width="37.33203125" style="230" customWidth="1"/>
    <col min="3" max="3" width="14.83203125" style="230" customWidth="1"/>
    <col min="4" max="4" width="15.1640625" style="230" customWidth="1"/>
    <col min="5" max="5" width="12.1640625" style="230" customWidth="1"/>
    <col min="6" max="6" width="53.33203125" style="230" customWidth="1"/>
    <col min="7" max="7" width="8.1640625" style="230" bestFit="1" customWidth="1"/>
    <col min="8" max="35" width="2.33203125" style="230" bestFit="1" customWidth="1"/>
    <col min="36" max="16384" width="9.33203125" style="230"/>
  </cols>
  <sheetData>
    <row r="2" spans="1:6" ht="15.75">
      <c r="B2" s="228" t="s">
        <v>253</v>
      </c>
      <c r="C2" s="229"/>
      <c r="D2" s="229"/>
      <c r="E2" s="229"/>
      <c r="F2" s="229"/>
    </row>
    <row r="3" spans="1:6" ht="15">
      <c r="B3" s="231" t="s">
        <v>240</v>
      </c>
      <c r="C3" s="231"/>
      <c r="D3" s="231"/>
      <c r="E3" s="231"/>
      <c r="F3" s="231"/>
    </row>
    <row r="4" spans="1:6" ht="4.5" customHeight="1">
      <c r="B4" s="231"/>
      <c r="C4" s="232"/>
      <c r="D4" s="232"/>
      <c r="E4" s="232"/>
      <c r="F4" s="232"/>
    </row>
    <row r="5" spans="1:6" ht="15">
      <c r="B5" s="233" t="s">
        <v>183</v>
      </c>
      <c r="C5" s="234"/>
      <c r="D5" s="234"/>
      <c r="E5" s="234"/>
      <c r="F5" s="234"/>
    </row>
    <row r="6" spans="1:6" ht="15">
      <c r="B6" s="233"/>
      <c r="C6" s="234"/>
      <c r="D6" s="234"/>
      <c r="E6" s="234"/>
      <c r="F6" s="234"/>
    </row>
    <row r="7" spans="1:6" ht="6.75" customHeight="1"/>
    <row r="8" spans="1:6" s="237" customFormat="1" ht="24" customHeight="1">
      <c r="A8" s="235" t="s">
        <v>184</v>
      </c>
      <c r="B8" s="235" t="s">
        <v>185</v>
      </c>
      <c r="C8" s="236" t="s">
        <v>61</v>
      </c>
      <c r="D8" s="236" t="s">
        <v>75</v>
      </c>
      <c r="E8" s="236" t="s">
        <v>241</v>
      </c>
      <c r="F8" s="236" t="s">
        <v>187</v>
      </c>
    </row>
    <row r="9" spans="1:6">
      <c r="A9" s="235" t="s">
        <v>188</v>
      </c>
      <c r="B9" s="235">
        <v>1</v>
      </c>
      <c r="C9" s="235"/>
      <c r="D9" s="235"/>
      <c r="E9" s="235"/>
      <c r="F9" s="235"/>
    </row>
    <row r="10" spans="1:6">
      <c r="A10" s="235" t="s">
        <v>189</v>
      </c>
      <c r="B10" s="252" t="s">
        <v>190</v>
      </c>
      <c r="C10" s="238"/>
      <c r="D10" s="238"/>
      <c r="E10" s="238"/>
      <c r="F10" s="238"/>
    </row>
    <row r="11" spans="1:6" ht="38.25">
      <c r="A11" s="235">
        <v>1</v>
      </c>
      <c r="B11" s="252" t="s">
        <v>191</v>
      </c>
      <c r="C11" s="242">
        <v>10734779</v>
      </c>
      <c r="D11" s="242">
        <v>6749018</v>
      </c>
      <c r="E11" s="242">
        <f>((D11-C11)/C11)*100</f>
        <v>-37.12941831406124</v>
      </c>
      <c r="F11" s="242" t="s">
        <v>254</v>
      </c>
    </row>
    <row r="12" spans="1:6">
      <c r="A12" s="235"/>
      <c r="B12" s="252"/>
      <c r="C12" s="242">
        <v>0</v>
      </c>
      <c r="D12" s="242">
        <v>0</v>
      </c>
      <c r="E12" s="242"/>
      <c r="F12" s="242"/>
    </row>
    <row r="13" spans="1:6">
      <c r="A13" s="235">
        <v>2</v>
      </c>
      <c r="B13" s="252" t="s">
        <v>193</v>
      </c>
      <c r="C13" s="242">
        <v>0</v>
      </c>
      <c r="D13" s="242">
        <v>0</v>
      </c>
      <c r="E13" s="242"/>
      <c r="F13" s="242"/>
    </row>
    <row r="14" spans="1:6" ht="229.5">
      <c r="A14" s="235">
        <v>2.1</v>
      </c>
      <c r="B14" s="252" t="s">
        <v>194</v>
      </c>
      <c r="C14" s="242">
        <v>14218644</v>
      </c>
      <c r="D14" s="242">
        <v>60781353</v>
      </c>
      <c r="E14" s="242">
        <f>((D14-C14)/C14)*100</f>
        <v>327.47643868149453</v>
      </c>
      <c r="F14" s="243" t="s">
        <v>255</v>
      </c>
    </row>
    <row r="15" spans="1:6" ht="25.5">
      <c r="A15" s="235">
        <v>2.2000000000000002</v>
      </c>
      <c r="B15" s="252" t="s">
        <v>196</v>
      </c>
      <c r="C15" s="242">
        <v>108761585</v>
      </c>
      <c r="D15" s="242">
        <v>109910355</v>
      </c>
      <c r="E15" s="242">
        <f>((D15-C15)/C15)*100</f>
        <v>1.056227711282435</v>
      </c>
      <c r="F15" s="242" t="s">
        <v>247</v>
      </c>
    </row>
    <row r="16" spans="1:6" ht="25.5">
      <c r="A16" s="235"/>
      <c r="B16" s="252" t="s">
        <v>198</v>
      </c>
      <c r="C16" s="245">
        <f t="shared" ref="C16:D16" si="0">C14+C15</f>
        <v>122980229</v>
      </c>
      <c r="D16" s="245">
        <f t="shared" si="0"/>
        <v>170691708</v>
      </c>
      <c r="E16" s="245"/>
      <c r="F16" s="245"/>
    </row>
    <row r="17" spans="1:7">
      <c r="A17" s="235"/>
      <c r="B17" s="252"/>
      <c r="C17" s="242">
        <v>0</v>
      </c>
      <c r="D17" s="242">
        <v>0</v>
      </c>
      <c r="E17" s="242"/>
      <c r="F17" s="242"/>
    </row>
    <row r="18" spans="1:7" ht="129" customHeight="1">
      <c r="A18" s="235">
        <v>3</v>
      </c>
      <c r="B18" s="252" t="s">
        <v>199</v>
      </c>
      <c r="C18" s="242">
        <v>16339829</v>
      </c>
      <c r="D18" s="242">
        <v>20881934</v>
      </c>
      <c r="E18" s="242">
        <f>((D18-C18)/C18)*100</f>
        <v>27.797751127016078</v>
      </c>
      <c r="F18" s="254" t="s">
        <v>256</v>
      </c>
      <c r="G18" s="255"/>
    </row>
    <row r="19" spans="1:7">
      <c r="A19" s="235">
        <v>4</v>
      </c>
      <c r="B19" s="252" t="s">
        <v>200</v>
      </c>
      <c r="C19" s="242">
        <v>6196672</v>
      </c>
      <c r="D19" s="242">
        <v>6665807</v>
      </c>
      <c r="E19" s="242">
        <f>((D19-C19)/C19)*100</f>
        <v>7.5707573355504376</v>
      </c>
      <c r="F19" s="242" t="s">
        <v>247</v>
      </c>
    </row>
    <row r="20" spans="1:7">
      <c r="A20" s="235"/>
      <c r="B20" s="252"/>
      <c r="C20" s="242">
        <v>0</v>
      </c>
      <c r="D20" s="242">
        <v>0</v>
      </c>
      <c r="E20" s="242"/>
      <c r="F20" s="242"/>
    </row>
    <row r="21" spans="1:7">
      <c r="A21" s="235">
        <v>5</v>
      </c>
      <c r="B21" s="252" t="s">
        <v>202</v>
      </c>
      <c r="C21" s="242">
        <v>0</v>
      </c>
      <c r="D21" s="242">
        <v>0</v>
      </c>
      <c r="E21" s="242"/>
      <c r="F21" s="242"/>
    </row>
    <row r="22" spans="1:7" ht="25.5">
      <c r="A22" s="246">
        <v>5.0999999999999996</v>
      </c>
      <c r="B22" s="238" t="s">
        <v>203</v>
      </c>
      <c r="C22" s="242">
        <v>3957758</v>
      </c>
      <c r="D22" s="242">
        <v>4544345</v>
      </c>
      <c r="E22" s="242">
        <f>((D22-C22)/C22)*100</f>
        <v>14.821194221576963</v>
      </c>
      <c r="F22" s="242" t="s">
        <v>257</v>
      </c>
    </row>
    <row r="23" spans="1:7" ht="78" customHeight="1">
      <c r="A23" s="246">
        <v>5.2</v>
      </c>
      <c r="B23" s="238" t="s">
        <v>205</v>
      </c>
      <c r="C23" s="242">
        <v>5516</v>
      </c>
      <c r="D23" s="242">
        <v>1723724</v>
      </c>
      <c r="E23" s="242">
        <f>((D23-C23)/C23)*100</f>
        <v>31149.528643944886</v>
      </c>
      <c r="F23" s="243" t="s">
        <v>258</v>
      </c>
    </row>
    <row r="24" spans="1:7" ht="153">
      <c r="A24" s="246">
        <v>5.3</v>
      </c>
      <c r="B24" s="238" t="s">
        <v>207</v>
      </c>
      <c r="C24" s="242">
        <v>6025978</v>
      </c>
      <c r="D24" s="242">
        <v>7634909</v>
      </c>
      <c r="E24" s="242">
        <f>((D24-C24)/C24)*100</f>
        <v>26.699914934969893</v>
      </c>
      <c r="F24" s="243" t="s">
        <v>259</v>
      </c>
    </row>
    <row r="25" spans="1:7" ht="38.25">
      <c r="A25" s="246">
        <v>5.4</v>
      </c>
      <c r="B25" s="238" t="s">
        <v>209</v>
      </c>
      <c r="C25" s="242">
        <v>3659971</v>
      </c>
      <c r="D25" s="242">
        <v>4585660</v>
      </c>
      <c r="E25" s="242">
        <f>((D25-C25)/C25)*100</f>
        <v>25.292249583398341</v>
      </c>
      <c r="F25" s="242" t="s">
        <v>260</v>
      </c>
    </row>
    <row r="26" spans="1:7" ht="38.25">
      <c r="A26" s="246">
        <v>5.5</v>
      </c>
      <c r="B26" s="238" t="s">
        <v>210</v>
      </c>
      <c r="C26" s="242">
        <v>2183110</v>
      </c>
      <c r="D26" s="242">
        <v>973550</v>
      </c>
      <c r="E26" s="242">
        <f>((D26-C26)/C26)*100</f>
        <v>-55.405362075204636</v>
      </c>
      <c r="F26" s="242" t="s">
        <v>261</v>
      </c>
    </row>
    <row r="27" spans="1:7">
      <c r="A27" s="246">
        <v>5.6</v>
      </c>
      <c r="B27" s="238" t="s">
        <v>212</v>
      </c>
      <c r="C27" s="242">
        <v>0</v>
      </c>
      <c r="D27" s="242">
        <v>0</v>
      </c>
      <c r="E27" s="242"/>
      <c r="F27" s="242"/>
    </row>
    <row r="28" spans="1:7">
      <c r="A28" s="246">
        <v>5.7</v>
      </c>
      <c r="B28" s="238" t="s">
        <v>213</v>
      </c>
      <c r="C28" s="242">
        <v>3450</v>
      </c>
      <c r="D28" s="242">
        <v>27750</v>
      </c>
      <c r="E28" s="242">
        <f>((D28-C28)/C28)*100</f>
        <v>704.3478260869565</v>
      </c>
      <c r="F28" s="242" t="s">
        <v>214</v>
      </c>
    </row>
    <row r="29" spans="1:7">
      <c r="A29" s="246" t="s">
        <v>188</v>
      </c>
      <c r="B29" s="238" t="s">
        <v>188</v>
      </c>
      <c r="C29" s="242">
        <v>0</v>
      </c>
      <c r="D29" s="242">
        <v>0</v>
      </c>
      <c r="E29" s="242"/>
      <c r="F29" s="242"/>
    </row>
    <row r="30" spans="1:7" ht="25.5">
      <c r="A30" s="246"/>
      <c r="B30" s="252" t="s">
        <v>215</v>
      </c>
      <c r="C30" s="245">
        <f t="shared" ref="C30:D30" si="1">SUM(C22:C29)</f>
        <v>15835783</v>
      </c>
      <c r="D30" s="245">
        <f t="shared" si="1"/>
        <v>19489938</v>
      </c>
      <c r="E30" s="245"/>
      <c r="F30" s="245"/>
    </row>
    <row r="31" spans="1:7">
      <c r="A31" s="235">
        <v>6</v>
      </c>
      <c r="B31" s="252" t="s">
        <v>216</v>
      </c>
      <c r="C31" s="242">
        <v>0</v>
      </c>
      <c r="D31" s="242">
        <v>0</v>
      </c>
      <c r="E31" s="242"/>
      <c r="F31" s="242"/>
    </row>
    <row r="32" spans="1:7">
      <c r="A32" s="246" t="s">
        <v>217</v>
      </c>
      <c r="B32" s="238" t="s">
        <v>218</v>
      </c>
      <c r="C32" s="242">
        <v>553570651</v>
      </c>
      <c r="D32" s="242">
        <v>535538488</v>
      </c>
      <c r="E32" s="242">
        <f>((D32-C32)/C32)*100</f>
        <v>-3.2574275690782604</v>
      </c>
      <c r="F32" s="242"/>
    </row>
    <row r="33" spans="1:6">
      <c r="A33" s="246">
        <v>6.2</v>
      </c>
      <c r="B33" s="238" t="s">
        <v>220</v>
      </c>
      <c r="C33" s="242">
        <v>38811202</v>
      </c>
      <c r="D33" s="242">
        <v>42331550</v>
      </c>
      <c r="E33" s="242">
        <f>((D33-C33)/C33)*100</f>
        <v>9.0704431158818526</v>
      </c>
      <c r="F33" s="242"/>
    </row>
    <row r="34" spans="1:6" ht="25.5">
      <c r="A34" s="246">
        <v>6.3</v>
      </c>
      <c r="B34" s="238" t="s">
        <v>222</v>
      </c>
      <c r="C34" s="242">
        <v>20088935</v>
      </c>
      <c r="D34" s="242">
        <v>26521043</v>
      </c>
      <c r="E34" s="242">
        <f>((D34-C34)/C34)*100</f>
        <v>32.018163232645236</v>
      </c>
      <c r="F34" s="247" t="s">
        <v>262</v>
      </c>
    </row>
    <row r="35" spans="1:6">
      <c r="A35" s="246">
        <v>6.4</v>
      </c>
      <c r="B35" s="238" t="s">
        <v>224</v>
      </c>
      <c r="C35" s="242">
        <v>15286828</v>
      </c>
      <c r="D35" s="242">
        <v>4902616</v>
      </c>
      <c r="E35" s="242">
        <f>((D35-C35)/C35)*100</f>
        <v>-67.92914789124336</v>
      </c>
      <c r="F35" s="242" t="s">
        <v>225</v>
      </c>
    </row>
    <row r="36" spans="1:6">
      <c r="A36" s="246">
        <v>6.5</v>
      </c>
      <c r="B36" s="238" t="s">
        <v>226</v>
      </c>
      <c r="C36" s="242">
        <v>0</v>
      </c>
      <c r="D36" s="242">
        <v>0</v>
      </c>
      <c r="E36" s="242"/>
      <c r="F36" s="242"/>
    </row>
    <row r="37" spans="1:6" ht="51">
      <c r="A37" s="246">
        <v>6.6</v>
      </c>
      <c r="B37" s="238" t="s">
        <v>227</v>
      </c>
      <c r="C37" s="242">
        <v>6391078</v>
      </c>
      <c r="D37" s="242">
        <v>10560943</v>
      </c>
      <c r="E37" s="242">
        <f>((D37-C37)/C37)*100</f>
        <v>65.245096367154332</v>
      </c>
      <c r="F37" s="254" t="s">
        <v>263</v>
      </c>
    </row>
    <row r="38" spans="1:6">
      <c r="A38" s="246"/>
      <c r="B38" s="252" t="s">
        <v>229</v>
      </c>
      <c r="C38" s="245">
        <f t="shared" ref="C38:D38" si="2">SUM(C32:C37)</f>
        <v>634148694</v>
      </c>
      <c r="D38" s="245">
        <f t="shared" si="2"/>
        <v>619854640</v>
      </c>
      <c r="E38" s="245"/>
      <c r="F38" s="245"/>
    </row>
    <row r="39" spans="1:6" s="248" customFormat="1">
      <c r="A39" s="246">
        <v>7</v>
      </c>
      <c r="B39" s="238" t="s">
        <v>230</v>
      </c>
      <c r="C39" s="242">
        <v>0</v>
      </c>
      <c r="D39" s="242">
        <v>120929</v>
      </c>
      <c r="E39" s="242"/>
      <c r="F39" s="242"/>
    </row>
    <row r="40" spans="1:6">
      <c r="A40" s="246"/>
      <c r="B40" s="238"/>
      <c r="C40" s="242">
        <v>0</v>
      </c>
      <c r="D40" s="242">
        <v>0</v>
      </c>
      <c r="E40" s="242"/>
      <c r="F40" s="242"/>
    </row>
    <row r="41" spans="1:6">
      <c r="A41" s="246"/>
      <c r="B41" s="238"/>
      <c r="C41" s="242">
        <v>0</v>
      </c>
      <c r="D41" s="242">
        <v>0</v>
      </c>
      <c r="E41" s="242"/>
      <c r="F41" s="242"/>
    </row>
    <row r="42" spans="1:6">
      <c r="A42" s="246">
        <v>9.1</v>
      </c>
      <c r="B42" s="238" t="s">
        <v>231</v>
      </c>
      <c r="C42" s="242">
        <v>9397760</v>
      </c>
      <c r="D42" s="242">
        <v>11658105</v>
      </c>
      <c r="E42" s="242">
        <f>((D42-C42)/C42)*100</f>
        <v>24.051954933941705</v>
      </c>
      <c r="F42" s="249" t="s">
        <v>232</v>
      </c>
    </row>
    <row r="43" spans="1:6" ht="13.5" customHeight="1">
      <c r="A43" s="246"/>
      <c r="B43" s="238"/>
      <c r="C43" s="242">
        <v>0</v>
      </c>
      <c r="D43" s="242">
        <v>0</v>
      </c>
      <c r="E43" s="242"/>
      <c r="F43" s="242"/>
    </row>
    <row r="44" spans="1:6">
      <c r="A44" s="246">
        <v>10</v>
      </c>
      <c r="B44" s="252" t="s">
        <v>233</v>
      </c>
      <c r="C44" s="242">
        <v>31357931</v>
      </c>
      <c r="D44" s="242">
        <v>28804672</v>
      </c>
      <c r="E44" s="242">
        <f>((D44-C44)/C44)*100</f>
        <v>-8.1423069653415592</v>
      </c>
      <c r="F44" s="242"/>
    </row>
    <row r="45" spans="1:6">
      <c r="A45" s="246">
        <v>11</v>
      </c>
      <c r="B45" s="252" t="s">
        <v>234</v>
      </c>
      <c r="C45" s="245">
        <f t="shared" ref="C45:D45" si="3">C11+C16+C18+C19+C30+C38+C39+C42+C44</f>
        <v>846991677</v>
      </c>
      <c r="D45" s="245">
        <f t="shared" si="3"/>
        <v>884916751</v>
      </c>
      <c r="E45" s="245"/>
      <c r="F45" s="245"/>
    </row>
    <row r="46" spans="1:6" ht="25.5">
      <c r="A46" s="246">
        <v>12</v>
      </c>
      <c r="B46" s="252" t="s">
        <v>235</v>
      </c>
      <c r="C46" s="242">
        <v>152460979</v>
      </c>
      <c r="D46" s="242">
        <v>25915467</v>
      </c>
      <c r="E46" s="242">
        <f>((D46-C46)/C46)*100</f>
        <v>-83.00190175218539</v>
      </c>
      <c r="F46" s="242" t="s">
        <v>252</v>
      </c>
    </row>
    <row r="47" spans="1:6">
      <c r="A47" s="246">
        <v>13</v>
      </c>
      <c r="B47" s="252" t="s">
        <v>237</v>
      </c>
      <c r="C47" s="245">
        <f t="shared" ref="C47:D47" si="4">C45-C46</f>
        <v>694530698</v>
      </c>
      <c r="D47" s="245">
        <f t="shared" si="4"/>
        <v>859001284</v>
      </c>
      <c r="E47" s="245"/>
      <c r="F47" s="245"/>
    </row>
    <row r="48" spans="1:6" ht="51">
      <c r="A48" s="246">
        <v>14</v>
      </c>
      <c r="B48" s="238" t="s">
        <v>238</v>
      </c>
      <c r="C48" s="242"/>
      <c r="D48" s="242"/>
      <c r="E48" s="242"/>
      <c r="F48" s="242"/>
    </row>
  </sheetData>
  <printOptions horizontalCentered="1"/>
  <pageMargins left="0.70866141732283472" right="0.70866141732283472" top="0.47" bottom="0.52" header="0.31496062992125984" footer="0.31496062992125984"/>
  <pageSetup paperSize="9" scale="74" fitToHeight="2" orientation="portrait"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2:G48"/>
  <sheetViews>
    <sheetView zoomScale="85" zoomScaleNormal="85" zoomScaleSheetLayoutView="40" workbookViewId="0">
      <pane xSplit="2" ySplit="8" topLeftCell="C9" activePane="bottomRight" state="frozen"/>
      <selection activeCell="C52" sqref="C52"/>
      <selection pane="topRight" activeCell="C52" sqref="C52"/>
      <selection pane="bottomLeft" activeCell="C52" sqref="C52"/>
      <selection pane="bottomRight" activeCell="C52" sqref="C52"/>
    </sheetView>
  </sheetViews>
  <sheetFormatPr defaultRowHeight="12.75"/>
  <cols>
    <col min="1" max="1" width="6.83203125" style="227" customWidth="1"/>
    <col min="2" max="2" width="38" style="230" customWidth="1"/>
    <col min="3" max="3" width="15" style="260" customWidth="1"/>
    <col min="4" max="4" width="16.33203125" style="230" bestFit="1" customWidth="1"/>
    <col min="5" max="5" width="14.6640625" style="230" customWidth="1"/>
    <col min="6" max="6" width="57.33203125" style="230" customWidth="1"/>
    <col min="7" max="7" width="8.1640625" style="230" bestFit="1" customWidth="1"/>
    <col min="8" max="35" width="2.33203125" style="230" bestFit="1" customWidth="1"/>
    <col min="36" max="16384" width="9.33203125" style="230"/>
  </cols>
  <sheetData>
    <row r="2" spans="1:6" ht="15.75">
      <c r="B2" s="228" t="s">
        <v>181</v>
      </c>
      <c r="C2" s="256"/>
      <c r="D2" s="229"/>
      <c r="E2" s="229"/>
      <c r="F2" s="229"/>
    </row>
    <row r="3" spans="1:6" ht="15">
      <c r="B3" s="231" t="s">
        <v>240</v>
      </c>
      <c r="C3" s="257"/>
      <c r="D3" s="231"/>
      <c r="E3" s="231"/>
      <c r="F3" s="231"/>
    </row>
    <row r="4" spans="1:6" ht="4.5" customHeight="1">
      <c r="B4" s="231"/>
      <c r="C4" s="258"/>
      <c r="D4" s="232"/>
      <c r="E4" s="232"/>
      <c r="F4" s="232"/>
    </row>
    <row r="5" spans="1:6" ht="15">
      <c r="B5" s="233" t="s">
        <v>183</v>
      </c>
      <c r="C5" s="233" t="s">
        <v>264</v>
      </c>
      <c r="D5" s="234"/>
      <c r="E5" s="234"/>
      <c r="F5" s="234"/>
    </row>
    <row r="6" spans="1:6" ht="15">
      <c r="B6" s="233"/>
      <c r="C6" s="259"/>
      <c r="D6" s="234"/>
      <c r="E6" s="234"/>
      <c r="F6" s="234"/>
    </row>
    <row r="7" spans="1:6" ht="6.75" customHeight="1"/>
    <row r="8" spans="1:6" s="237" customFormat="1" ht="53.25" customHeight="1">
      <c r="A8" s="235" t="s">
        <v>184</v>
      </c>
      <c r="B8" s="235" t="s">
        <v>185</v>
      </c>
      <c r="C8" s="261" t="s">
        <v>74</v>
      </c>
      <c r="D8" s="236" t="s">
        <v>61</v>
      </c>
      <c r="E8" s="236" t="s">
        <v>241</v>
      </c>
      <c r="F8" s="236" t="s">
        <v>187</v>
      </c>
    </row>
    <row r="9" spans="1:6">
      <c r="A9" s="235" t="s">
        <v>188</v>
      </c>
      <c r="B9" s="235">
        <v>1</v>
      </c>
      <c r="C9" s="262"/>
      <c r="D9" s="235"/>
      <c r="E9" s="235"/>
      <c r="F9" s="235"/>
    </row>
    <row r="10" spans="1:6">
      <c r="A10" s="235" t="s">
        <v>189</v>
      </c>
      <c r="B10" s="252" t="s">
        <v>190</v>
      </c>
      <c r="C10" s="242"/>
      <c r="D10" s="238"/>
      <c r="E10" s="238"/>
      <c r="F10" s="238"/>
    </row>
    <row r="11" spans="1:6" ht="51">
      <c r="A11" s="235">
        <v>1</v>
      </c>
      <c r="B11" s="252" t="s">
        <v>191</v>
      </c>
      <c r="C11" s="242">
        <v>5505163</v>
      </c>
      <c r="D11" s="242">
        <v>10734779</v>
      </c>
      <c r="E11" s="242">
        <f>ROUND((D11-C11)*100/C11,0)</f>
        <v>95</v>
      </c>
      <c r="F11" s="242" t="s">
        <v>265</v>
      </c>
    </row>
    <row r="12" spans="1:6">
      <c r="A12" s="235"/>
      <c r="B12" s="252"/>
      <c r="C12" s="242">
        <v>0</v>
      </c>
      <c r="D12" s="242">
        <v>0</v>
      </c>
      <c r="E12" s="242"/>
      <c r="F12" s="242"/>
    </row>
    <row r="13" spans="1:6">
      <c r="A13" s="235">
        <v>2</v>
      </c>
      <c r="B13" s="252" t="s">
        <v>193</v>
      </c>
      <c r="C13" s="242">
        <v>0</v>
      </c>
      <c r="D13" s="242">
        <v>0</v>
      </c>
      <c r="E13" s="242"/>
      <c r="F13" s="242"/>
    </row>
    <row r="14" spans="1:6" ht="153">
      <c r="A14" s="235">
        <v>2.1</v>
      </c>
      <c r="B14" s="252" t="s">
        <v>194</v>
      </c>
      <c r="C14" s="242">
        <v>19463671</v>
      </c>
      <c r="D14" s="242">
        <v>14218644</v>
      </c>
      <c r="E14" s="242">
        <f>((D14-C14)/C14)*100</f>
        <v>-26.947778761776238</v>
      </c>
      <c r="F14" s="243" t="s">
        <v>266</v>
      </c>
    </row>
    <row r="15" spans="1:6" ht="216.75">
      <c r="A15" s="235">
        <v>2.2000000000000002</v>
      </c>
      <c r="B15" s="252" t="s">
        <v>196</v>
      </c>
      <c r="C15" s="242">
        <v>68596811</v>
      </c>
      <c r="D15" s="242">
        <v>108761585</v>
      </c>
      <c r="E15" s="242">
        <f>((D15-C15)/C15)*100</f>
        <v>58.551955133890985</v>
      </c>
      <c r="F15" s="243" t="s">
        <v>267</v>
      </c>
    </row>
    <row r="16" spans="1:6" ht="25.5">
      <c r="A16" s="235"/>
      <c r="B16" s="252" t="s">
        <v>198</v>
      </c>
      <c r="C16" s="245">
        <f>C14+C15</f>
        <v>88060482</v>
      </c>
      <c r="D16" s="245">
        <f t="shared" ref="D16" si="0">D14+D15</f>
        <v>122980229</v>
      </c>
      <c r="E16" s="245"/>
      <c r="F16" s="245"/>
    </row>
    <row r="17" spans="1:7">
      <c r="A17" s="235"/>
      <c r="B17" s="252"/>
      <c r="C17" s="242">
        <v>0</v>
      </c>
      <c r="D17" s="242">
        <v>0</v>
      </c>
      <c r="E17" s="242"/>
      <c r="F17" s="242"/>
    </row>
    <row r="18" spans="1:7" ht="129" customHeight="1">
      <c r="A18" s="235">
        <v>3</v>
      </c>
      <c r="B18" s="252" t="s">
        <v>199</v>
      </c>
      <c r="C18" s="242">
        <v>13908815</v>
      </c>
      <c r="D18" s="242">
        <v>16339829</v>
      </c>
      <c r="E18" s="242">
        <f>((D18-C18)/C18)*100</f>
        <v>17.478225139956209</v>
      </c>
      <c r="F18" s="243" t="s">
        <v>268</v>
      </c>
      <c r="G18" s="255"/>
    </row>
    <row r="19" spans="1:7" ht="63.75">
      <c r="A19" s="235">
        <v>4</v>
      </c>
      <c r="B19" s="252" t="s">
        <v>200</v>
      </c>
      <c r="C19" s="242">
        <v>3884819</v>
      </c>
      <c r="D19" s="242">
        <v>6196672</v>
      </c>
      <c r="E19" s="242">
        <f>((D19-C19)/C19)*100</f>
        <v>59.509928261780018</v>
      </c>
      <c r="F19" s="243" t="s">
        <v>269</v>
      </c>
    </row>
    <row r="20" spans="1:7">
      <c r="A20" s="235"/>
      <c r="B20" s="252"/>
      <c r="C20" s="242">
        <v>0</v>
      </c>
      <c r="D20" s="242">
        <v>0</v>
      </c>
      <c r="E20" s="242"/>
      <c r="F20" s="242"/>
    </row>
    <row r="21" spans="1:7">
      <c r="A21" s="235">
        <v>5</v>
      </c>
      <c r="B21" s="252" t="s">
        <v>202</v>
      </c>
      <c r="C21" s="242">
        <v>0</v>
      </c>
      <c r="D21" s="242">
        <v>0</v>
      </c>
      <c r="E21" s="242"/>
      <c r="F21" s="242"/>
    </row>
    <row r="22" spans="1:7" ht="25.5">
      <c r="A22" s="246">
        <v>5.0999999999999996</v>
      </c>
      <c r="B22" s="238" t="s">
        <v>203</v>
      </c>
      <c r="C22" s="242">
        <v>2378847</v>
      </c>
      <c r="D22" s="242">
        <v>3957758</v>
      </c>
      <c r="E22" s="242">
        <f>((D22-C22)/C22)*100</f>
        <v>66.37295294737325</v>
      </c>
      <c r="F22" s="242" t="s">
        <v>270</v>
      </c>
    </row>
    <row r="23" spans="1:7">
      <c r="A23" s="246">
        <v>5.2</v>
      </c>
      <c r="B23" s="238" t="s">
        <v>205</v>
      </c>
      <c r="C23" s="242">
        <v>0</v>
      </c>
      <c r="D23" s="242">
        <v>5516</v>
      </c>
      <c r="E23" s="242">
        <v>100</v>
      </c>
      <c r="F23" s="242" t="s">
        <v>214</v>
      </c>
    </row>
    <row r="24" spans="1:7" ht="102">
      <c r="A24" s="246">
        <v>5.3</v>
      </c>
      <c r="B24" s="238" t="s">
        <v>207</v>
      </c>
      <c r="C24" s="242">
        <v>4081127</v>
      </c>
      <c r="D24" s="242">
        <v>6025978</v>
      </c>
      <c r="E24" s="242">
        <f>((D24-C24)/C24)*100</f>
        <v>47.654753209101308</v>
      </c>
      <c r="F24" s="243" t="s">
        <v>271</v>
      </c>
    </row>
    <row r="25" spans="1:7" ht="38.25">
      <c r="A25" s="246">
        <v>5.4</v>
      </c>
      <c r="B25" s="238" t="s">
        <v>209</v>
      </c>
      <c r="C25" s="242">
        <v>2517622</v>
      </c>
      <c r="D25" s="242">
        <v>3659971</v>
      </c>
      <c r="E25" s="242">
        <f>((D25-C25)/C25)*100</f>
        <v>45.374126854627107</v>
      </c>
      <c r="F25" s="242" t="s">
        <v>260</v>
      </c>
    </row>
    <row r="26" spans="1:7" ht="38.25">
      <c r="A26" s="246">
        <v>5.5</v>
      </c>
      <c r="B26" s="238" t="s">
        <v>210</v>
      </c>
      <c r="C26" s="242">
        <v>641009</v>
      </c>
      <c r="D26" s="242">
        <v>2183110</v>
      </c>
      <c r="E26" s="242">
        <f>((D26-C26)/C26)*100</f>
        <v>240.57400130107376</v>
      </c>
      <c r="F26" s="242" t="s">
        <v>272</v>
      </c>
    </row>
    <row r="27" spans="1:7">
      <c r="A27" s="246">
        <v>5.6</v>
      </c>
      <c r="B27" s="238" t="s">
        <v>212</v>
      </c>
      <c r="C27" s="242">
        <v>0</v>
      </c>
      <c r="D27" s="242">
        <v>0</v>
      </c>
      <c r="E27" s="242"/>
      <c r="F27" s="242"/>
    </row>
    <row r="28" spans="1:7">
      <c r="A28" s="246">
        <v>5.7</v>
      </c>
      <c r="B28" s="238" t="s">
        <v>213</v>
      </c>
      <c r="C28" s="242">
        <v>-2300</v>
      </c>
      <c r="D28" s="242">
        <v>3450</v>
      </c>
      <c r="E28" s="242">
        <f>((D28-C28)/C28)*100</f>
        <v>-250</v>
      </c>
      <c r="F28" s="242" t="s">
        <v>214</v>
      </c>
    </row>
    <row r="29" spans="1:7">
      <c r="A29" s="246" t="s">
        <v>188</v>
      </c>
      <c r="B29" s="238" t="s">
        <v>188</v>
      </c>
      <c r="C29" s="242">
        <v>0</v>
      </c>
      <c r="D29" s="242">
        <v>0</v>
      </c>
      <c r="E29" s="242"/>
      <c r="F29" s="242"/>
    </row>
    <row r="30" spans="1:7" ht="25.5">
      <c r="A30" s="246"/>
      <c r="B30" s="252" t="s">
        <v>215</v>
      </c>
      <c r="C30" s="245">
        <f>SUM(C22:C29)</f>
        <v>9616305</v>
      </c>
      <c r="D30" s="245">
        <f t="shared" ref="D30" si="1">SUM(D22:D29)</f>
        <v>15835783</v>
      </c>
      <c r="E30" s="245"/>
      <c r="F30" s="245"/>
    </row>
    <row r="31" spans="1:7">
      <c r="A31" s="235">
        <v>6</v>
      </c>
      <c r="B31" s="252" t="s">
        <v>216</v>
      </c>
      <c r="C31" s="242">
        <v>0</v>
      </c>
      <c r="D31" s="242">
        <v>0</v>
      </c>
      <c r="E31" s="242"/>
      <c r="F31" s="242"/>
    </row>
    <row r="32" spans="1:7">
      <c r="A32" s="246" t="s">
        <v>217</v>
      </c>
      <c r="B32" s="238" t="s">
        <v>218</v>
      </c>
      <c r="C32" s="242">
        <v>550435547</v>
      </c>
      <c r="D32" s="242">
        <v>553570651</v>
      </c>
      <c r="E32" s="242">
        <f>((D32-C32)/C32)*100</f>
        <v>0.56956786622648847</v>
      </c>
      <c r="F32" s="242"/>
    </row>
    <row r="33" spans="1:6" ht="38.25">
      <c r="A33" s="246">
        <v>6.2</v>
      </c>
      <c r="B33" s="238" t="s">
        <v>220</v>
      </c>
      <c r="C33" s="242">
        <v>22141513</v>
      </c>
      <c r="D33" s="242">
        <v>38811202</v>
      </c>
      <c r="E33" s="242">
        <f>((D33-C33)/C33)*100</f>
        <v>75.287036617596996</v>
      </c>
      <c r="F33" s="238" t="s">
        <v>273</v>
      </c>
    </row>
    <row r="34" spans="1:6" ht="38.25">
      <c r="A34" s="246">
        <v>6.3</v>
      </c>
      <c r="B34" s="238" t="s">
        <v>222</v>
      </c>
      <c r="C34" s="242">
        <v>32039615</v>
      </c>
      <c r="D34" s="242">
        <v>20088935</v>
      </c>
      <c r="E34" s="242">
        <f>((D34-C34)/C34)*100</f>
        <v>-37.299699138082651</v>
      </c>
      <c r="F34" s="254" t="s">
        <v>274</v>
      </c>
    </row>
    <row r="35" spans="1:6">
      <c r="A35" s="246">
        <v>6.4</v>
      </c>
      <c r="B35" s="238" t="s">
        <v>224</v>
      </c>
      <c r="C35" s="242">
        <v>26054693</v>
      </c>
      <c r="D35" s="242">
        <v>15286828</v>
      </c>
      <c r="E35" s="242">
        <f>((D35-C35)/C35)*100</f>
        <v>-41.327928907087866</v>
      </c>
      <c r="F35" s="242" t="s">
        <v>225</v>
      </c>
    </row>
    <row r="36" spans="1:6">
      <c r="A36" s="246">
        <v>6.5</v>
      </c>
      <c r="B36" s="238" t="s">
        <v>226</v>
      </c>
      <c r="C36" s="242">
        <v>0</v>
      </c>
      <c r="D36" s="242">
        <v>0</v>
      </c>
      <c r="E36" s="242"/>
      <c r="F36" s="242"/>
    </row>
    <row r="37" spans="1:6" ht="25.5">
      <c r="A37" s="246">
        <v>6.6</v>
      </c>
      <c r="B37" s="238" t="s">
        <v>227</v>
      </c>
      <c r="C37" s="242">
        <v>11752718</v>
      </c>
      <c r="D37" s="242">
        <v>6391078</v>
      </c>
      <c r="E37" s="242">
        <f>((D37-C37)/C37)*100</f>
        <v>-45.620425845323609</v>
      </c>
      <c r="F37" s="263" t="s">
        <v>275</v>
      </c>
    </row>
    <row r="38" spans="1:6">
      <c r="A38" s="246"/>
      <c r="B38" s="252" t="s">
        <v>229</v>
      </c>
      <c r="C38" s="245">
        <f>SUM(C32:C37)</f>
        <v>642424086</v>
      </c>
      <c r="D38" s="245">
        <f t="shared" ref="D38" si="2">SUM(D32:D37)</f>
        <v>634148694</v>
      </c>
      <c r="E38" s="245"/>
      <c r="F38" s="245"/>
    </row>
    <row r="39" spans="1:6" s="248" customFormat="1">
      <c r="A39" s="246">
        <v>7</v>
      </c>
      <c r="B39" s="238" t="s">
        <v>230</v>
      </c>
      <c r="C39" s="242">
        <v>0</v>
      </c>
      <c r="D39" s="242">
        <v>0</v>
      </c>
      <c r="E39" s="242"/>
      <c r="F39" s="242"/>
    </row>
    <row r="40" spans="1:6">
      <c r="A40" s="246"/>
      <c r="B40" s="238"/>
      <c r="C40" s="242">
        <v>0</v>
      </c>
      <c r="D40" s="242">
        <v>0</v>
      </c>
      <c r="E40" s="242"/>
      <c r="F40" s="242"/>
    </row>
    <row r="41" spans="1:6">
      <c r="A41" s="246"/>
      <c r="B41" s="238"/>
      <c r="C41" s="242">
        <v>0</v>
      </c>
      <c r="D41" s="242">
        <v>0</v>
      </c>
      <c r="E41" s="242"/>
      <c r="F41" s="242"/>
    </row>
    <row r="42" spans="1:6">
      <c r="A42" s="246">
        <v>9.1</v>
      </c>
      <c r="B42" s="238" t="s">
        <v>231</v>
      </c>
      <c r="C42" s="242">
        <v>10706423</v>
      </c>
      <c r="D42" s="242">
        <v>9397760</v>
      </c>
      <c r="E42" s="242">
        <f>((D42-C42)/C42)*100</f>
        <v>-12.22315800524601</v>
      </c>
      <c r="F42" s="249" t="s">
        <v>232</v>
      </c>
    </row>
    <row r="43" spans="1:6" ht="13.5" customHeight="1">
      <c r="A43" s="246"/>
      <c r="B43" s="238"/>
      <c r="C43" s="242">
        <v>0</v>
      </c>
      <c r="D43" s="242">
        <v>0</v>
      </c>
      <c r="E43" s="242"/>
      <c r="F43" s="242"/>
    </row>
    <row r="44" spans="1:6" ht="25.5">
      <c r="A44" s="246">
        <v>10</v>
      </c>
      <c r="B44" s="252" t="s">
        <v>233</v>
      </c>
      <c r="C44" s="242">
        <v>25641570</v>
      </c>
      <c r="D44" s="242">
        <v>31357931</v>
      </c>
      <c r="E44" s="242">
        <f>((D44-C44)/C44)*100</f>
        <v>22.293334612506179</v>
      </c>
      <c r="F44" s="242" t="s">
        <v>276</v>
      </c>
    </row>
    <row r="45" spans="1:6">
      <c r="A45" s="246">
        <v>11</v>
      </c>
      <c r="B45" s="252" t="s">
        <v>234</v>
      </c>
      <c r="C45" s="245">
        <f>C11+C16+C18+C19+C30+C38+C39+C42+C44</f>
        <v>799747663</v>
      </c>
      <c r="D45" s="245">
        <f t="shared" ref="D45" si="3">D11+D16+D18+D19+D30+D38+D39+D42+D44</f>
        <v>846991677</v>
      </c>
      <c r="E45" s="245"/>
      <c r="F45" s="245"/>
    </row>
    <row r="46" spans="1:6" ht="25.5">
      <c r="A46" s="246">
        <v>12</v>
      </c>
      <c r="B46" s="252" t="s">
        <v>235</v>
      </c>
      <c r="C46" s="242">
        <v>34908763</v>
      </c>
      <c r="D46" s="242">
        <v>152460979</v>
      </c>
      <c r="E46" s="242">
        <f>((D46-C46)/C46)*100</f>
        <v>336.74128183803015</v>
      </c>
      <c r="F46" s="242" t="s">
        <v>277</v>
      </c>
    </row>
    <row r="47" spans="1:6">
      <c r="A47" s="246">
        <v>13</v>
      </c>
      <c r="B47" s="252" t="s">
        <v>237</v>
      </c>
      <c r="C47" s="245">
        <f>C45-C46</f>
        <v>764838900</v>
      </c>
      <c r="D47" s="245">
        <f t="shared" ref="D47" si="4">D45-D46</f>
        <v>694530698</v>
      </c>
      <c r="E47" s="245"/>
      <c r="F47" s="245"/>
    </row>
    <row r="48" spans="1:6" ht="51">
      <c r="A48" s="246">
        <v>14</v>
      </c>
      <c r="B48" s="238" t="s">
        <v>238</v>
      </c>
      <c r="C48" s="242"/>
      <c r="D48" s="242"/>
      <c r="E48" s="242"/>
      <c r="F48" s="242"/>
    </row>
  </sheetData>
  <printOptions horizontalCentered="1"/>
  <pageMargins left="0.64" right="0.64" top="0.52" bottom="0.57999999999999996" header="0.31496062992125984" footer="0.31496062992125984"/>
  <pageSetup paperSize="9" scale="71"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Annexure-III 1 to 3</vt:lpstr>
      <vt:lpstr>Annexure-IV</vt:lpstr>
      <vt:lpstr>Annexure-XIX (LOKTAK)</vt:lpstr>
      <vt:lpstr>LOK 2015-16 vs2016-17</vt:lpstr>
      <vt:lpstr>LOK 201415 vs 2015-16</vt:lpstr>
      <vt:lpstr>LOK 2013-14 vs 2014-15</vt:lpstr>
      <vt:lpstr>LOK 2012-13 vs 2013-14</vt:lpstr>
      <vt:lpstr>'Annexure-III 1 to 3'!Print_Area</vt:lpstr>
      <vt:lpstr>'Annexure-IV'!Print_Area</vt:lpstr>
      <vt:lpstr>'Annexure-XIX (LOKTAK)'!Print_Area</vt:lpstr>
      <vt:lpstr>'LOK 2012-13 vs 2013-14'!Print_Titles</vt:lpstr>
      <vt:lpstr>'LOK 2013-14 vs 2014-15'!Print_Titles</vt:lpstr>
      <vt:lpstr>'LOK 201415 vs 2015-16'!Print_Titles</vt:lpstr>
      <vt:lpstr>'LOK 2015-16 vs2016-17'!Print_Titles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dhanush</cp:lastModifiedBy>
  <cp:lastPrinted>2018-01-25T05:12:00Z</cp:lastPrinted>
  <dcterms:created xsi:type="dcterms:W3CDTF">2017-11-17T07:25:10Z</dcterms:created>
  <dcterms:modified xsi:type="dcterms:W3CDTF">2018-01-29T09:11:28Z</dcterms:modified>
</cp:coreProperties>
</file>